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RRENTE\FILIPPO\DATA\SCUOLE DI SERVIZIO\I.I.S. L.C.-Ist. Arte di Cetraro\CETRARO ANNO 2018.19\FIS 2018.19\"/>
    </mc:Choice>
  </mc:AlternateContent>
  <xr:revisionPtr revIDLastSave="0" documentId="8_{30F4A0FD-A243-4D44-A9CC-761CD668F6DB}" xr6:coauthVersionLast="36" xr6:coauthVersionMax="36" xr10:uidLastSave="{00000000-0000-0000-0000-000000000000}"/>
  <bookViews>
    <workbookView xWindow="0" yWindow="0" windowWidth="28800" windowHeight="12225" xr2:uid="{C202D864-649E-414B-A0B6-8E26C1867801}"/>
  </bookViews>
  <sheets>
    <sheet name="RIEPILOGO" sheetId="1" r:id="rId1"/>
  </sheets>
  <externalReferences>
    <externalReference r:id="rId2"/>
  </externalReferences>
  <definedNames>
    <definedName name="_xlnm.Print_Area" localSheetId="0">RIEPILOGO!$A$1:$L$72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H68" i="1"/>
  <c r="J68" i="1" s="1"/>
  <c r="L68" i="1" s="1"/>
  <c r="H67" i="1"/>
  <c r="K65" i="1"/>
  <c r="G65" i="1"/>
  <c r="F65" i="1"/>
  <c r="C65" i="1"/>
  <c r="B65" i="1"/>
  <c r="D64" i="1"/>
  <c r="H64" i="1" s="1"/>
  <c r="E63" i="1"/>
  <c r="E65" i="1" s="1"/>
  <c r="K61" i="1"/>
  <c r="I61" i="1"/>
  <c r="G61" i="1"/>
  <c r="F61" i="1"/>
  <c r="E61" i="1"/>
  <c r="D61" i="1"/>
  <c r="C61" i="1"/>
  <c r="B61" i="1"/>
  <c r="H60" i="1"/>
  <c r="J60" i="1" s="1"/>
  <c r="L60" i="1" s="1"/>
  <c r="H59" i="1"/>
  <c r="J59" i="1" s="1"/>
  <c r="H57" i="1"/>
  <c r="D55" i="1"/>
  <c r="H55" i="1" s="1"/>
  <c r="K54" i="1"/>
  <c r="K56" i="1" s="1"/>
  <c r="K58" i="1" s="1"/>
  <c r="G54" i="1"/>
  <c r="G56" i="1" s="1"/>
  <c r="G58" i="1" s="1"/>
  <c r="F54" i="1"/>
  <c r="F56" i="1" s="1"/>
  <c r="F58" i="1" s="1"/>
  <c r="H53" i="1"/>
  <c r="J53" i="1" s="1"/>
  <c r="L53" i="1" s="1"/>
  <c r="H52" i="1"/>
  <c r="K51" i="1"/>
  <c r="G51" i="1"/>
  <c r="E51" i="1"/>
  <c r="E54" i="1" s="1"/>
  <c r="E56" i="1" s="1"/>
  <c r="E58" i="1" s="1"/>
  <c r="D51" i="1"/>
  <c r="D54" i="1" s="1"/>
  <c r="D56" i="1" s="1"/>
  <c r="D58" i="1" s="1"/>
  <c r="B51" i="1"/>
  <c r="B54" i="1" s="1"/>
  <c r="B56" i="1" s="1"/>
  <c r="B58" i="1" s="1"/>
  <c r="J50" i="1"/>
  <c r="L50" i="1" s="1"/>
  <c r="H50" i="1"/>
  <c r="H49" i="1"/>
  <c r="D48" i="1"/>
  <c r="C48" i="1"/>
  <c r="C51" i="1" s="1"/>
  <c r="C54" i="1" s="1"/>
  <c r="C56" i="1" s="1"/>
  <c r="C58" i="1" s="1"/>
  <c r="L41" i="1"/>
  <c r="J41" i="1"/>
  <c r="I41" i="1"/>
  <c r="H41" i="1"/>
  <c r="G41" i="1"/>
  <c r="F41" i="1"/>
  <c r="E41" i="1"/>
  <c r="B41" i="1"/>
  <c r="A41" i="1"/>
  <c r="N40" i="1"/>
  <c r="J40" i="1"/>
  <c r="I40" i="1"/>
  <c r="H40" i="1"/>
  <c r="G40" i="1"/>
  <c r="F40" i="1"/>
  <c r="E40" i="1"/>
  <c r="L40" i="1" s="1"/>
  <c r="B40" i="1"/>
  <c r="A40" i="1"/>
  <c r="J39" i="1"/>
  <c r="I39" i="1"/>
  <c r="H39" i="1"/>
  <c r="G39" i="1"/>
  <c r="F39" i="1"/>
  <c r="E39" i="1"/>
  <c r="L39" i="1" s="1"/>
  <c r="A39" i="1"/>
  <c r="J38" i="1"/>
  <c r="I38" i="1"/>
  <c r="H38" i="1"/>
  <c r="G38" i="1"/>
  <c r="F38" i="1"/>
  <c r="E38" i="1"/>
  <c r="L38" i="1" s="1"/>
  <c r="A38" i="1"/>
  <c r="J37" i="1"/>
  <c r="I37" i="1"/>
  <c r="H37" i="1"/>
  <c r="G37" i="1"/>
  <c r="F37" i="1"/>
  <c r="E37" i="1"/>
  <c r="L37" i="1" s="1"/>
  <c r="A37" i="1"/>
  <c r="K36" i="1"/>
  <c r="K42" i="1" s="1"/>
  <c r="J36" i="1"/>
  <c r="I36" i="1"/>
  <c r="H36" i="1"/>
  <c r="G36" i="1"/>
  <c r="F36" i="1"/>
  <c r="E36" i="1"/>
  <c r="L36" i="1" s="1"/>
  <c r="A36" i="1"/>
  <c r="L35" i="1"/>
  <c r="J35" i="1"/>
  <c r="I35" i="1"/>
  <c r="H35" i="1"/>
  <c r="G35" i="1"/>
  <c r="F35" i="1"/>
  <c r="E35" i="1"/>
  <c r="B35" i="1"/>
  <c r="A35" i="1"/>
  <c r="J34" i="1"/>
  <c r="I34" i="1"/>
  <c r="H34" i="1"/>
  <c r="G34" i="1"/>
  <c r="F34" i="1"/>
  <c r="E34" i="1"/>
  <c r="L34" i="1" s="1"/>
  <c r="C34" i="1"/>
  <c r="A34" i="1"/>
  <c r="J33" i="1"/>
  <c r="I33" i="1"/>
  <c r="H33" i="1"/>
  <c r="G33" i="1"/>
  <c r="F33" i="1"/>
  <c r="E33" i="1"/>
  <c r="L33" i="1" s="1"/>
  <c r="D33" i="1"/>
  <c r="A33" i="1"/>
  <c r="J32" i="1"/>
  <c r="I32" i="1"/>
  <c r="H32" i="1"/>
  <c r="G32" i="1"/>
  <c r="F32" i="1"/>
  <c r="E32" i="1"/>
  <c r="L32" i="1" s="1"/>
  <c r="C32" i="1"/>
  <c r="A32" i="1"/>
  <c r="L31" i="1"/>
  <c r="J31" i="1"/>
  <c r="I31" i="1"/>
  <c r="H31" i="1"/>
  <c r="G31" i="1"/>
  <c r="F31" i="1"/>
  <c r="E31" i="1"/>
  <c r="C31" i="1"/>
  <c r="A31" i="1"/>
  <c r="J30" i="1"/>
  <c r="I30" i="1"/>
  <c r="H30" i="1"/>
  <c r="G30" i="1"/>
  <c r="F30" i="1"/>
  <c r="E30" i="1"/>
  <c r="L30" i="1" s="1"/>
  <c r="C30" i="1"/>
  <c r="A30" i="1"/>
  <c r="J29" i="1"/>
  <c r="I29" i="1"/>
  <c r="H29" i="1"/>
  <c r="G29" i="1"/>
  <c r="F29" i="1"/>
  <c r="E29" i="1"/>
  <c r="L29" i="1" s="1"/>
  <c r="D29" i="1"/>
  <c r="C29" i="1"/>
  <c r="A29" i="1"/>
  <c r="L28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I49" i="1" s="1"/>
  <c r="J49" i="1" s="1"/>
  <c r="L49" i="1" s="1"/>
  <c r="D27" i="1"/>
  <c r="A27" i="1"/>
  <c r="J26" i="1"/>
  <c r="I26" i="1"/>
  <c r="H26" i="1"/>
  <c r="G26" i="1"/>
  <c r="F26" i="1"/>
  <c r="E26" i="1"/>
  <c r="I57" i="1" s="1"/>
  <c r="J57" i="1" s="1"/>
  <c r="L57" i="1" s="1"/>
  <c r="D26" i="1"/>
  <c r="A26" i="1"/>
  <c r="J25" i="1"/>
  <c r="I25" i="1"/>
  <c r="H25" i="1"/>
  <c r="G25" i="1"/>
  <c r="F25" i="1"/>
  <c r="E25" i="1"/>
  <c r="I55" i="1" s="1"/>
  <c r="C25" i="1"/>
  <c r="A25" i="1"/>
  <c r="J24" i="1"/>
  <c r="I24" i="1"/>
  <c r="H24" i="1"/>
  <c r="G24" i="1"/>
  <c r="F24" i="1"/>
  <c r="E24" i="1"/>
  <c r="I63" i="1" s="1"/>
  <c r="B24" i="1"/>
  <c r="A24" i="1"/>
  <c r="L23" i="1"/>
  <c r="J23" i="1"/>
  <c r="I23" i="1"/>
  <c r="H23" i="1"/>
  <c r="G23" i="1"/>
  <c r="F23" i="1"/>
  <c r="E23" i="1"/>
  <c r="A23" i="1"/>
  <c r="L22" i="1"/>
  <c r="J22" i="1"/>
  <c r="I22" i="1"/>
  <c r="H22" i="1"/>
  <c r="G22" i="1"/>
  <c r="F22" i="1"/>
  <c r="E22" i="1"/>
  <c r="C22" i="1"/>
  <c r="A22" i="1"/>
  <c r="J21" i="1"/>
  <c r="I21" i="1"/>
  <c r="H21" i="1"/>
  <c r="G21" i="1"/>
  <c r="F21" i="1"/>
  <c r="E21" i="1"/>
  <c r="L21" i="1" s="1"/>
  <c r="A21" i="1"/>
  <c r="J20" i="1"/>
  <c r="I20" i="1"/>
  <c r="H20" i="1"/>
  <c r="G20" i="1"/>
  <c r="F20" i="1"/>
  <c r="E20" i="1"/>
  <c r="L20" i="1" s="1"/>
  <c r="B20" i="1"/>
  <c r="B42" i="1" s="1"/>
  <c r="A20" i="1"/>
  <c r="J19" i="1"/>
  <c r="I19" i="1"/>
  <c r="H19" i="1"/>
  <c r="G19" i="1"/>
  <c r="F19" i="1"/>
  <c r="E19" i="1"/>
  <c r="I48" i="1" s="1"/>
  <c r="I51" i="1" s="1"/>
  <c r="C19" i="1"/>
  <c r="A19" i="1"/>
  <c r="G18" i="1"/>
  <c r="F18" i="1"/>
  <c r="H18" i="1" s="1"/>
  <c r="E18" i="1"/>
  <c r="I52" i="1" s="1"/>
  <c r="D18" i="1"/>
  <c r="D42" i="1" s="1"/>
  <c r="A18" i="1"/>
  <c r="L17" i="1"/>
  <c r="J17" i="1"/>
  <c r="I17" i="1"/>
  <c r="H17" i="1"/>
  <c r="G17" i="1"/>
  <c r="F17" i="1"/>
  <c r="E17" i="1"/>
  <c r="C17" i="1"/>
  <c r="A17" i="1"/>
  <c r="J16" i="1"/>
  <c r="I16" i="1"/>
  <c r="H16" i="1"/>
  <c r="G16" i="1"/>
  <c r="F16" i="1"/>
  <c r="E16" i="1"/>
  <c r="L16" i="1" s="1"/>
  <c r="A16" i="1"/>
  <c r="J15" i="1"/>
  <c r="I15" i="1"/>
  <c r="H15" i="1"/>
  <c r="G15" i="1"/>
  <c r="G42" i="1" s="1"/>
  <c r="F15" i="1"/>
  <c r="F42" i="1" s="1"/>
  <c r="E15" i="1"/>
  <c r="L15" i="1" s="1"/>
  <c r="C15" i="1"/>
  <c r="C42" i="1" s="1"/>
  <c r="A15" i="1"/>
  <c r="K14" i="1"/>
  <c r="J14" i="1"/>
  <c r="I14" i="1"/>
  <c r="H14" i="1"/>
  <c r="G14" i="1"/>
  <c r="F14" i="1"/>
  <c r="E14" i="1"/>
  <c r="C14" i="1"/>
  <c r="B14" i="1"/>
  <c r="A14" i="1"/>
  <c r="I18" i="1" l="1"/>
  <c r="I42" i="1" s="1"/>
  <c r="B66" i="1"/>
  <c r="B62" i="1"/>
  <c r="B69" i="1"/>
  <c r="G66" i="1"/>
  <c r="G62" i="1"/>
  <c r="G69" i="1"/>
  <c r="J61" i="1"/>
  <c r="L59" i="1"/>
  <c r="L61" i="1" s="1"/>
  <c r="D66" i="1"/>
  <c r="D62" i="1"/>
  <c r="J52" i="1"/>
  <c r="L52" i="1" s="1"/>
  <c r="K66" i="1"/>
  <c r="K62" i="1"/>
  <c r="K69" i="1"/>
  <c r="I54" i="1"/>
  <c r="I56" i="1" s="1"/>
  <c r="I58" i="1" s="1"/>
  <c r="H42" i="1"/>
  <c r="E66" i="1"/>
  <c r="E62" i="1"/>
  <c r="E69" i="1"/>
  <c r="J55" i="1"/>
  <c r="L55" i="1" s="1"/>
  <c r="C66" i="1"/>
  <c r="C62" i="1"/>
  <c r="C69" i="1"/>
  <c r="F66" i="1"/>
  <c r="F62" i="1"/>
  <c r="F69" i="1"/>
  <c r="I64" i="1"/>
  <c r="I65" i="1" s="1"/>
  <c r="L18" i="1"/>
  <c r="L42" i="1" s="1"/>
  <c r="M42" i="1" s="1"/>
  <c r="L24" i="1"/>
  <c r="H61" i="1"/>
  <c r="D65" i="1"/>
  <c r="D69" i="1" s="1"/>
  <c r="L19" i="1"/>
  <c r="H63" i="1"/>
  <c r="I67" i="1"/>
  <c r="J67" i="1" s="1"/>
  <c r="L67" i="1" s="1"/>
  <c r="E42" i="1"/>
  <c r="H48" i="1"/>
  <c r="J64" i="1" l="1"/>
  <c r="L64" i="1" s="1"/>
  <c r="H51" i="1"/>
  <c r="H54" i="1" s="1"/>
  <c r="H56" i="1" s="1"/>
  <c r="H58" i="1" s="1"/>
  <c r="J48" i="1"/>
  <c r="J63" i="1"/>
  <c r="H65" i="1"/>
  <c r="I69" i="1"/>
  <c r="I66" i="1"/>
  <c r="I62" i="1"/>
  <c r="J18" i="1"/>
  <c r="J42" i="1" s="1"/>
  <c r="L48" i="1" l="1"/>
  <c r="L51" i="1" s="1"/>
  <c r="L54" i="1" s="1"/>
  <c r="J51" i="1"/>
  <c r="J54" i="1" s="1"/>
  <c r="J56" i="1" s="1"/>
  <c r="J65" i="1"/>
  <c r="L65" i="1" s="1"/>
  <c r="L63" i="1"/>
  <c r="H69" i="1"/>
  <c r="H62" i="1"/>
  <c r="H66" i="1"/>
  <c r="J58" i="1" l="1"/>
  <c r="L56" i="1"/>
  <c r="J66" i="1" l="1"/>
  <c r="L66" i="1" s="1"/>
  <c r="J62" i="1"/>
  <c r="L58" i="1"/>
  <c r="J69" i="1"/>
  <c r="L69" i="1" l="1"/>
  <c r="L62" i="1"/>
</calcChain>
</file>

<file path=xl/sharedStrings.xml><?xml version="1.0" encoding="utf-8"?>
<sst xmlns="http://schemas.openxmlformats.org/spreadsheetml/2006/main" count="66" uniqueCount="61">
  <si>
    <t>I.I.S. "SILVIO LOPIANO"</t>
  </si>
  <si>
    <t>VIA MARINELLA</t>
  </si>
  <si>
    <t>CETRARO (CS)</t>
  </si>
  <si>
    <t>RIEPILOGO GENERALE LIQUIDAZIONE DELLE RISORSE MOF dell' A.S. 2018/19</t>
  </si>
  <si>
    <t>NOME PROGETTO/ATTIVITA'/TIPOLOGIA COMPENSO</t>
  </si>
  <si>
    <t xml:space="preserve">N° ORE FRONTALI RETRIBUITE </t>
  </si>
  <si>
    <t>N° ORE FUNZIONALI RETRIBUITE</t>
  </si>
  <si>
    <t>N° ORE STRAORD. ATA</t>
  </si>
  <si>
    <t>compenso lordo liquidato</t>
  </si>
  <si>
    <t>INPDAP  8,80 %</t>
  </si>
  <si>
    <t>F. CREDITO   0,35 %</t>
  </si>
  <si>
    <t>Imponibile Irpef</t>
  </si>
  <si>
    <t>IRPEF a debito</t>
  </si>
  <si>
    <t>Netto in busta</t>
  </si>
  <si>
    <t>importo lordo dipendente corrisposto</t>
  </si>
  <si>
    <t>residuo da corrispondere</t>
  </si>
  <si>
    <t>Elenco</t>
  </si>
  <si>
    <t>data</t>
  </si>
  <si>
    <t>20315949 + 20316387</t>
  </si>
  <si>
    <t>24/09/2019 e 18/10/2019</t>
  </si>
  <si>
    <t xml:space="preserve">19933425  -  20255657 </t>
  </si>
  <si>
    <t>07/08/2019  -  19/09/2019</t>
  </si>
  <si>
    <t>12/11/2018 - 7/8/2019</t>
  </si>
  <si>
    <t>17184115 - 19935230</t>
  </si>
  <si>
    <t>07/08/2019-8/11/2019</t>
  </si>
  <si>
    <t xml:space="preserve">19933739 - 20959801 </t>
  </si>
  <si>
    <t>22/08/2019 - 28/08/2019</t>
  </si>
  <si>
    <t xml:space="preserve">20026741 - 20064808 </t>
  </si>
  <si>
    <t xml:space="preserve">                            TOTALI</t>
  </si>
  <si>
    <t>Il Direttore dei Servizi Generali ed Amministrativi</t>
  </si>
  <si>
    <t>FILIPPO D'AMBROSIO</t>
  </si>
  <si>
    <t>I.I.S. "SILVIO LOPIANO" - CETRARO   -   PROSPETTO DELLE RISORSE MOF - A.S. 2018/19</t>
  </si>
  <si>
    <t>Economie da A.S. 2017/18</t>
  </si>
  <si>
    <t xml:space="preserve">Assegnazione come da avviso </t>
  </si>
  <si>
    <t>maggiori/minori economie  come da piano riparto di agosto 2019</t>
  </si>
  <si>
    <t>maggiori/minori assegnazioni come da piano riparto agosto 2019</t>
  </si>
  <si>
    <t>TOTALI</t>
  </si>
  <si>
    <t>SOMME SPESE autorizzate e da autorizzare in Sirgs</t>
  </si>
  <si>
    <t>ECONOMIE alla data del 31/8/2019</t>
  </si>
  <si>
    <t>Storno fondi assegnati e non caricati da Sirgs -correzione errori materiali - storno impegni non liquidati</t>
  </si>
  <si>
    <t>ECONOMIE SU RISORSE EFFETTIVAMENTE ASSEGNATE IN SIRGS alla data del 11/10/2018</t>
  </si>
  <si>
    <t>Compensi lordo dipendente ai docenti su FIS/MOF</t>
  </si>
  <si>
    <t>Compensi lordo dipendente agli ATA FIS/MOF</t>
  </si>
  <si>
    <t>FONDO DI RISERVA</t>
  </si>
  <si>
    <t xml:space="preserve">SUB TOT. </t>
  </si>
  <si>
    <t>Indennità direzione dsga</t>
  </si>
  <si>
    <t>Indennità direzione dsga SOSTITUZIONE</t>
  </si>
  <si>
    <t>Funzioni strumentali</t>
  </si>
  <si>
    <t>Incarichi specifici</t>
  </si>
  <si>
    <t>TOT. FIS/MOF</t>
  </si>
  <si>
    <t>AREE A RISCHIO - 2015/16 - NOTA MIUR25390 DEL 13/12/2017</t>
  </si>
  <si>
    <t>AREE A RISCHIO - 2018/19 - NOTA MIUR 19270 DEL 28/09/2018</t>
  </si>
  <si>
    <t>TOTALE AREE A RISCHIO</t>
  </si>
  <si>
    <t>TOTALE SU CAPITOLO 2549/5</t>
  </si>
  <si>
    <t>Ore eccedenti pratica sportiva</t>
  </si>
  <si>
    <t>Ore eccedenti sost coll assenti</t>
  </si>
  <si>
    <t>TOT. O.E. SOST. E P.S.</t>
  </si>
  <si>
    <t>TOTALE DA AUTORIZZARE IN CEDOLINO UNICO A.S. 2018/19</t>
  </si>
  <si>
    <t>VALORIZZAZIONE MERITO 2017/18 NOTAS MIUR 16048 DEL 3/8/18</t>
  </si>
  <si>
    <t>VALORIZZAZIONE MERITO 2018/19 NOTA MIUR 21185 DEL 24/10/2018</t>
  </si>
  <si>
    <t>Cetraro, 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</si>
</sst>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_-[$€-2]\ * #,##0.00_-;\-[$€-2]\ * #,##0.00_-;_-[$€-2]\ * &quot;-&quot;??_-;_-@_-"/>
    <numFmt numFmtId="165" formatCode="_-[$€-410]\ * #,##0.00_-;\-[$€-410]\ * #,##0.00_-;_-[$€-410]\ * &quot;-&quot;??_-;_-@_-"/>
    <numFmt numFmtId="166" formatCode="_-* #,##0.00\ [$€-410]_-;\-* #,##0.00\ [$€-410]_-;_-* &quot;-&quot;??\ [$€-410]_-;_-@_-"/>
  </numFmts>
  <fonts count="16" x14ac:knownFonts="1">
    <font>
      <sz val="10"/>
      <name val="Arial"/>
    </font>
    <font>
      <b/>
      <sz val="20"/>
      <color rgb="FF000000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omic Sans MS"/>
      <family val="4"/>
    </font>
    <font>
      <b/>
      <sz val="8"/>
      <name val="Comic Sans MS"/>
      <family val="4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62">
    <xf numFmtId="0" fontId="0" fillId="0" borderId="0" xfId="0"/>
    <xf numFmtId="0" fontId="1" fillId="0" borderId="0" xfId="0" applyFont="1" applyAlignment="1">
      <alignment horizontal="center" wrapText="1" readingOrder="1"/>
    </xf>
    <xf numFmtId="0" fontId="2" fillId="0" borderId="0" xfId="0" applyFont="1" applyAlignment="1">
      <alignment wrapText="1" readingOrder="1"/>
    </xf>
    <xf numFmtId="0" fontId="0" fillId="0" borderId="0" xfId="0" applyAlignment="1">
      <alignment wrapText="1" readingOrder="1"/>
    </xf>
    <xf numFmtId="0" fontId="1" fillId="0" borderId="0" xfId="0" applyFont="1" applyAlignment="1">
      <alignment horizontal="center" readingOrder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6" fillId="0" borderId="5" xfId="0" applyFont="1" applyBorder="1"/>
    <xf numFmtId="0" fontId="0" fillId="0" borderId="4" xfId="0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164" fontId="4" fillId="0" borderId="12" xfId="0" applyNumberFormat="1" applyFont="1" applyBorder="1"/>
    <xf numFmtId="164" fontId="4" fillId="0" borderId="13" xfId="0" applyNumberFormat="1" applyFont="1" applyBorder="1"/>
    <xf numFmtId="0" fontId="4" fillId="0" borderId="14" xfId="0" applyFont="1" applyBorder="1"/>
    <xf numFmtId="0" fontId="0" fillId="0" borderId="15" xfId="0" applyBorder="1"/>
    <xf numFmtId="0" fontId="0" fillId="0" borderId="16" xfId="0" applyBorder="1"/>
    <xf numFmtId="0" fontId="9" fillId="0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1" fontId="4" fillId="2" borderId="18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164" fontId="4" fillId="0" borderId="19" xfId="0" applyNumberFormat="1" applyFont="1" applyBorder="1"/>
    <xf numFmtId="164" fontId="4" fillId="0" borderId="20" xfId="0" applyNumberFormat="1" applyFont="1" applyBorder="1"/>
    <xf numFmtId="0" fontId="0" fillId="0" borderId="21" xfId="0" applyBorder="1"/>
    <xf numFmtId="14" fontId="0" fillId="0" borderId="22" xfId="0" applyNumberFormat="1" applyBorder="1"/>
    <xf numFmtId="164" fontId="4" fillId="0" borderId="23" xfId="0" applyNumberFormat="1" applyFont="1" applyBorder="1"/>
    <xf numFmtId="0" fontId="9" fillId="3" borderId="17" xfId="0" applyFont="1" applyFill="1" applyBorder="1" applyAlignment="1">
      <alignment horizontal="left" vertical="center" wrapText="1"/>
    </xf>
    <xf numFmtId="164" fontId="4" fillId="0" borderId="18" xfId="0" applyNumberFormat="1" applyFont="1" applyBorder="1"/>
    <xf numFmtId="165" fontId="4" fillId="0" borderId="23" xfId="0" applyNumberFormat="1" applyFont="1" applyBorder="1"/>
    <xf numFmtId="0" fontId="4" fillId="3" borderId="17" xfId="0" applyFont="1" applyFill="1" applyBorder="1" applyAlignment="1">
      <alignment horizontal="left" vertical="center" wrapText="1"/>
    </xf>
    <xf numFmtId="14" fontId="0" fillId="0" borderId="21" xfId="0" applyNumberFormat="1" applyBorder="1"/>
    <xf numFmtId="0" fontId="4" fillId="0" borderId="17" xfId="0" applyFont="1" applyFill="1" applyBorder="1" applyAlignment="1">
      <alignment horizontal="left" vertical="center" wrapText="1"/>
    </xf>
    <xf numFmtId="0" fontId="5" fillId="0" borderId="21" xfId="0" applyFont="1" applyBorder="1"/>
    <xf numFmtId="14" fontId="5" fillId="0" borderId="22" xfId="0" applyNumberFormat="1" applyFont="1" applyBorder="1"/>
    <xf numFmtId="0" fontId="4" fillId="0" borderId="11" xfId="0" applyFont="1" applyFill="1" applyBorder="1" applyAlignment="1">
      <alignment horizontal="left" vertical="center" wrapText="1"/>
    </xf>
    <xf numFmtId="165" fontId="4" fillId="0" borderId="24" xfId="0" applyNumberFormat="1" applyFont="1" applyBorder="1"/>
    <xf numFmtId="14" fontId="0" fillId="0" borderId="12" xfId="0" applyNumberFormat="1" applyBorder="1"/>
    <xf numFmtId="14" fontId="0" fillId="0" borderId="18" xfId="0" applyNumberFormat="1" applyBorder="1"/>
    <xf numFmtId="0" fontId="6" fillId="0" borderId="21" xfId="0" applyFont="1" applyBorder="1" applyAlignment="1">
      <alignment wrapText="1"/>
    </xf>
    <xf numFmtId="2" fontId="4" fillId="2" borderId="18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/>
    </xf>
    <xf numFmtId="0" fontId="5" fillId="0" borderId="25" xfId="0" applyFont="1" applyFill="1" applyBorder="1"/>
    <xf numFmtId="1" fontId="0" fillId="0" borderId="21" xfId="0" applyNumberFormat="1" applyBorder="1"/>
    <xf numFmtId="14" fontId="5" fillId="0" borderId="21" xfId="0" applyNumberFormat="1" applyFont="1" applyBorder="1"/>
    <xf numFmtId="1" fontId="5" fillId="0" borderId="18" xfId="0" applyNumberFormat="1" applyFont="1" applyBorder="1"/>
    <xf numFmtId="164" fontId="4" fillId="0" borderId="26" xfId="0" applyNumberFormat="1" applyFont="1" applyBorder="1"/>
    <xf numFmtId="0" fontId="0" fillId="0" borderId="18" xfId="0" applyBorder="1"/>
    <xf numFmtId="0" fontId="4" fillId="0" borderId="21" xfId="0" applyFont="1" applyFill="1" applyBorder="1" applyAlignment="1">
      <alignment horizontal="left" vertical="center" wrapText="1"/>
    </xf>
    <xf numFmtId="14" fontId="5" fillId="0" borderId="18" xfId="0" applyNumberFormat="1" applyFont="1" applyBorder="1"/>
    <xf numFmtId="0" fontId="4" fillId="3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/>
    </xf>
    <xf numFmtId="164" fontId="4" fillId="0" borderId="18" xfId="0" applyNumberFormat="1" applyFont="1" applyFill="1" applyBorder="1"/>
    <xf numFmtId="14" fontId="0" fillId="0" borderId="18" xfId="0" applyNumberFormat="1" applyFill="1" applyBorder="1"/>
    <xf numFmtId="1" fontId="0" fillId="0" borderId="18" xfId="0" applyNumberFormat="1" applyFill="1" applyBorder="1"/>
    <xf numFmtId="14" fontId="5" fillId="0" borderId="18" xfId="0" applyNumberFormat="1" applyFont="1" applyFill="1" applyBorder="1"/>
    <xf numFmtId="1" fontId="5" fillId="0" borderId="18" xfId="0" applyNumberFormat="1" applyFont="1" applyFill="1" applyBorder="1"/>
    <xf numFmtId="0" fontId="4" fillId="2" borderId="2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65" fontId="9" fillId="2" borderId="2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/>
    <xf numFmtId="165" fontId="0" fillId="0" borderId="0" xfId="0" applyNumberFormat="1" applyFill="1"/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0" fillId="0" borderId="0" xfId="0" applyNumberFormat="1"/>
    <xf numFmtId="0" fontId="4" fillId="0" borderId="11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65" fontId="13" fillId="0" borderId="18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165" fontId="9" fillId="0" borderId="18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4" fillId="0" borderId="18" xfId="1" applyNumberFormat="1" applyFont="1" applyFill="1" applyBorder="1" applyAlignment="1">
      <alignment horizontal="center" vertical="center" wrapText="1"/>
    </xf>
    <xf numFmtId="165" fontId="15" fillId="0" borderId="18" xfId="1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44" fontId="13" fillId="0" borderId="18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9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65" fontId="9" fillId="0" borderId="30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65" fontId="9" fillId="0" borderId="32" xfId="0" applyNumberFormat="1" applyFont="1" applyBorder="1" applyAlignment="1">
      <alignment horizontal="center" vertical="center"/>
    </xf>
    <xf numFmtId="165" fontId="9" fillId="0" borderId="33" xfId="0" applyNumberFormat="1" applyFont="1" applyBorder="1" applyAlignment="1">
      <alignment horizontal="center" vertical="center"/>
    </xf>
    <xf numFmtId="165" fontId="9" fillId="0" borderId="34" xfId="0" applyNumberFormat="1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165" fontId="9" fillId="0" borderId="35" xfId="0" applyNumberFormat="1" applyFont="1" applyBorder="1" applyAlignment="1">
      <alignment horizontal="center" vertical="center"/>
    </xf>
    <xf numFmtId="164" fontId="9" fillId="0" borderId="32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165" fontId="4" fillId="0" borderId="0" xfId="0" applyNumberFormat="1" applyFont="1"/>
    <xf numFmtId="2" fontId="4" fillId="0" borderId="0" xfId="0" applyNumberFormat="1" applyFont="1"/>
    <xf numFmtId="0" fontId="0" fillId="0" borderId="0" xfId="0" applyAlignment="1">
      <alignment wrapText="1"/>
    </xf>
    <xf numFmtId="0" fontId="6" fillId="0" borderId="0" xfId="0" applyFont="1"/>
  </cellXfs>
  <cellStyles count="2">
    <cellStyle name="Normale" xfId="0" builtinId="0"/>
    <cellStyle name="Normale 2" xfId="1" xr:uid="{881A9F8F-8B74-4E1A-BB9F-00B80CF6B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F%20TAB.%20LIQ.%20%20201819%20iis%20ce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ESEMPIO"/>
      <sheetName val="RIEPILOGO"/>
      <sheetName val="RIEPILOGO+ECONOMIE"/>
      <sheetName val="arretrati corsi recup est 2018"/>
      <sheetName val="ind dir "/>
      <sheetName val="legge 107"/>
      <sheetName val="legge 107 18-19"/>
      <sheetName val="O.E. 17.18"/>
      <sheetName val="CORSI RECUPERO 2019"/>
      <sheetName val="PROG. CLIL"/>
      <sheetName val="incarichi specifici"/>
      <sheetName val="STRAORD doc ata arretrati"/>
      <sheetName val="O.E. 18.19 cetraro"/>
      <sheetName val="O.E. 18.19fuscaldo"/>
      <sheetName val="STRAORD ATA AL 31.7"/>
      <sheetName val="FUNZ STRUM"/>
      <sheetName val="PROGETTO CIACK"/>
      <sheetName val="PROG CERTAMEN"/>
      <sheetName val="LAB TEATRO"/>
      <sheetName val="COMMISSION BES"/>
      <sheetName val="COLL. DS"/>
      <sheetName val="STRAORD ATA LUGLIO AGOSTO"/>
      <sheetName val="progetti a 17,5"/>
      <sheetName val="PROGETTI A 35EUIRO"/>
      <sheetName val="ASL 2018-19"/>
      <sheetName val="COMMISSION PON"/>
      <sheetName val="GHIL E SPORT ASCOLTO"/>
      <sheetName val="Coordinatori classe +"/>
      <sheetName val="INTEGRAZIONI DOCENTI"/>
      <sheetName val="GSS  FERRANTE"/>
      <sheetName val="straord ata doc sosp x accerta"/>
    </sheetNames>
    <sheetDataSet>
      <sheetData sheetId="0">
        <row r="7">
          <cell r="B7" t="str">
            <v>TABELLA MADRE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26">
          <cell r="D26">
            <v>0</v>
          </cell>
          <cell r="F26">
            <v>0</v>
          </cell>
        </row>
      </sheetData>
      <sheetData sheetId="1"/>
      <sheetData sheetId="2"/>
      <sheetData sheetId="3">
        <row r="8">
          <cell r="B8" t="str">
            <v>CORSI DI RECUPERO ESTIVI 2017/18 - arretrati a conguaglio</v>
          </cell>
        </row>
        <row r="15">
          <cell r="E15">
            <v>2450</v>
          </cell>
          <cell r="F15">
            <v>215.6</v>
          </cell>
          <cell r="G15">
            <v>8.5750000000000011</v>
          </cell>
          <cell r="H15">
            <v>2225.8250000000003</v>
          </cell>
          <cell r="I15">
            <v>600.97275000000002</v>
          </cell>
          <cell r="J15">
            <v>1624.8522499999997</v>
          </cell>
        </row>
      </sheetData>
      <sheetData sheetId="4">
        <row r="9">
          <cell r="B9" t="str">
            <v>INDENNITA' DI  DIREZIONE DEL DSGA</v>
          </cell>
        </row>
        <row r="18">
          <cell r="D18">
            <v>5370</v>
          </cell>
        </row>
        <row r="28">
          <cell r="D28">
            <v>472.56000000000006</v>
          </cell>
        </row>
        <row r="29">
          <cell r="D29">
            <v>18.794999999999998</v>
          </cell>
        </row>
      </sheetData>
      <sheetData sheetId="5">
        <row r="6">
          <cell r="B6" t="str">
            <v>Valorizzazione merito A.S. 2017/18 - legge 107/2015</v>
          </cell>
        </row>
        <row r="39">
          <cell r="D39">
            <v>0</v>
          </cell>
          <cell r="K39">
            <v>12547.51</v>
          </cell>
          <cell r="L39">
            <v>1104.1808799999999</v>
          </cell>
          <cell r="M39">
            <v>43.916284999999995</v>
          </cell>
          <cell r="N39">
            <v>11399.412834999997</v>
          </cell>
          <cell r="O39">
            <v>4331.7768772999998</v>
          </cell>
          <cell r="P39">
            <v>7067.6359577000003</v>
          </cell>
        </row>
      </sheetData>
      <sheetData sheetId="6">
        <row r="6">
          <cell r="B6" t="str">
            <v>Valorizzazione merito A.S. 2018/19 - legge 107/2015</v>
          </cell>
        </row>
        <row r="38">
          <cell r="K38">
            <v>15809.65</v>
          </cell>
          <cell r="L38">
            <v>1391.2492</v>
          </cell>
          <cell r="M38">
            <v>55.33377500000001</v>
          </cell>
          <cell r="N38">
            <v>14363.067025000004</v>
          </cell>
          <cell r="O38">
            <v>5457.9654694999999</v>
          </cell>
          <cell r="P38">
            <v>8905.1015554999994</v>
          </cell>
        </row>
      </sheetData>
      <sheetData sheetId="7">
        <row r="6">
          <cell r="B6" t="str">
            <v>SOSTITUZIONE COLLEGHI ASSENTI ARRETRATI 2017/18</v>
          </cell>
        </row>
        <row r="49">
          <cell r="D49">
            <v>189</v>
          </cell>
          <cell r="K49">
            <v>5120.1044999999995</v>
          </cell>
          <cell r="L49">
            <v>450.56919599999998</v>
          </cell>
          <cell r="M49">
            <v>17.920365749999995</v>
          </cell>
          <cell r="N49">
            <v>4651.6149382499989</v>
          </cell>
          <cell r="O49">
            <v>1767.613676535</v>
          </cell>
          <cell r="P49">
            <v>2884.0012617149991</v>
          </cell>
        </row>
      </sheetData>
      <sheetData sheetId="8">
        <row r="6">
          <cell r="B6" t="str">
            <v>CORSI DI RECUPERO 2018/19</v>
          </cell>
        </row>
        <row r="25">
          <cell r="D25">
            <v>160</v>
          </cell>
          <cell r="K25">
            <v>8700</v>
          </cell>
          <cell r="L25">
            <v>765.5999999999998</v>
          </cell>
          <cell r="M25">
            <v>30.450000000000006</v>
          </cell>
          <cell r="N25">
            <v>7903.9500000000016</v>
          </cell>
          <cell r="O25">
            <v>2134.0665000000008</v>
          </cell>
          <cell r="P25">
            <v>5769.8835000000008</v>
          </cell>
        </row>
      </sheetData>
      <sheetData sheetId="9">
        <row r="5">
          <cell r="B5" t="str">
            <v>PROGETTO CLIL</v>
          </cell>
        </row>
        <row r="13">
          <cell r="D13">
            <v>50</v>
          </cell>
          <cell r="F13">
            <v>0</v>
          </cell>
          <cell r="K13">
            <v>1750</v>
          </cell>
          <cell r="L13">
            <v>154.00000000000003</v>
          </cell>
          <cell r="M13">
            <v>6.125</v>
          </cell>
          <cell r="N13">
            <v>1589.875</v>
          </cell>
          <cell r="O13">
            <v>604.15250000000003</v>
          </cell>
          <cell r="P13">
            <v>985.72249999999997</v>
          </cell>
        </row>
      </sheetData>
      <sheetData sheetId="10">
        <row r="6">
          <cell r="B6" t="str">
            <v>INCARICHI SPECIFICI</v>
          </cell>
        </row>
        <row r="18">
          <cell r="K18">
            <v>0</v>
          </cell>
          <cell r="L18">
            <v>4464.6099999999997</v>
          </cell>
          <cell r="M18">
            <v>392.88568000000004</v>
          </cell>
          <cell r="N18">
            <v>15.626134999999998</v>
          </cell>
          <cell r="O18">
            <v>4056.0981849999994</v>
          </cell>
          <cell r="P18">
            <v>1095.1465099500001</v>
          </cell>
          <cell r="Q18">
            <v>2960.9516750500002</v>
          </cell>
        </row>
      </sheetData>
      <sheetData sheetId="11">
        <row r="6">
          <cell r="B6" t="str">
            <v xml:space="preserve">STRAORDINARIO DOC. E ATA DI COMPETENZA E ANNI PRECEDENTI </v>
          </cell>
        </row>
        <row r="9">
          <cell r="E9">
            <v>385</v>
          </cell>
        </row>
        <row r="11">
          <cell r="E11">
            <v>140</v>
          </cell>
        </row>
        <row r="12">
          <cell r="E12">
            <v>122.5</v>
          </cell>
        </row>
        <row r="13">
          <cell r="E13">
            <v>60</v>
          </cell>
        </row>
        <row r="16">
          <cell r="E16">
            <v>612.5</v>
          </cell>
        </row>
        <row r="24">
          <cell r="E24">
            <v>2155</v>
          </cell>
          <cell r="F24">
            <v>189.64000000000001</v>
          </cell>
          <cell r="G24">
            <v>7.5424999999999995</v>
          </cell>
          <cell r="H24">
            <v>1957.8175000000001</v>
          </cell>
          <cell r="I24">
            <v>528.610725</v>
          </cell>
          <cell r="J24">
            <v>1429.2067750000001</v>
          </cell>
        </row>
      </sheetData>
      <sheetData sheetId="12">
        <row r="6">
          <cell r="B6" t="str">
            <v>SOSTITUZIONE COLLEGHI ASSENTI</v>
          </cell>
        </row>
        <row r="30">
          <cell r="D30">
            <v>38</v>
          </cell>
          <cell r="K30">
            <v>1064.3799999999999</v>
          </cell>
          <cell r="L30">
            <v>93.665440000000004</v>
          </cell>
          <cell r="M30">
            <v>3.7253299999999996</v>
          </cell>
          <cell r="N30">
            <v>966.98923000000013</v>
          </cell>
          <cell r="O30">
            <v>359.05836935000002</v>
          </cell>
          <cell r="P30">
            <v>607.93086065</v>
          </cell>
        </row>
      </sheetData>
      <sheetData sheetId="13">
        <row r="4">
          <cell r="B4">
            <v>19956400</v>
          </cell>
        </row>
        <row r="6">
          <cell r="B6" t="str">
            <v>SOSTITUZIONE COLLEGHI ASSENTI</v>
          </cell>
        </row>
        <row r="17">
          <cell r="D17">
            <v>43</v>
          </cell>
          <cell r="K17">
            <v>1204.43</v>
          </cell>
          <cell r="L17">
            <v>105.98984000000002</v>
          </cell>
          <cell r="M17">
            <v>4.2155050000000003</v>
          </cell>
          <cell r="N17">
            <v>1094.2246550000002</v>
          </cell>
          <cell r="O17">
            <v>298.23983620000013</v>
          </cell>
          <cell r="P17">
            <v>795.9848188000002</v>
          </cell>
        </row>
      </sheetData>
      <sheetData sheetId="14">
        <row r="6">
          <cell r="B6" t="str">
            <v>STRAORDINARIO ATA ESTENSIVO</v>
          </cell>
        </row>
        <row r="42">
          <cell r="F42">
            <v>840</v>
          </cell>
          <cell r="G42">
            <v>11297</v>
          </cell>
          <cell r="H42">
            <v>994.13599999999985</v>
          </cell>
          <cell r="I42">
            <v>39.539499999999997</v>
          </cell>
          <cell r="J42">
            <v>10263.324499999999</v>
          </cell>
          <cell r="K42">
            <v>2771.0976150000001</v>
          </cell>
          <cell r="L42">
            <v>7492.2268850000009</v>
          </cell>
        </row>
      </sheetData>
      <sheetData sheetId="15">
        <row r="6">
          <cell r="B6" t="str">
            <v>FUNZIONI STRUMENTALI</v>
          </cell>
        </row>
        <row r="18">
          <cell r="J18">
            <v>0</v>
          </cell>
          <cell r="K18">
            <v>6272.5300000000007</v>
          </cell>
          <cell r="L18">
            <v>551.98176000000001</v>
          </cell>
          <cell r="M18">
            <v>21.95382</v>
          </cell>
          <cell r="N18">
            <v>5698.584420000001</v>
          </cell>
          <cell r="O18">
            <v>1538.6177934000002</v>
          </cell>
          <cell r="P18">
            <v>4159.9666265999995</v>
          </cell>
        </row>
      </sheetData>
      <sheetData sheetId="16">
        <row r="8">
          <cell r="D8" t="str">
            <v>PROGETTO CIACK</v>
          </cell>
        </row>
        <row r="24">
          <cell r="D24">
            <v>10</v>
          </cell>
          <cell r="F24">
            <v>16</v>
          </cell>
          <cell r="K24">
            <v>630</v>
          </cell>
          <cell r="L24">
            <v>55.44</v>
          </cell>
          <cell r="M24">
            <v>2.2050000000000001</v>
          </cell>
          <cell r="N24">
            <v>572.35500000000002</v>
          </cell>
          <cell r="O24">
            <v>154.53585000000001</v>
          </cell>
          <cell r="P24">
            <v>417.81915000000004</v>
          </cell>
        </row>
      </sheetData>
      <sheetData sheetId="17">
        <row r="8">
          <cell r="D8" t="str">
            <v>PROGETTI CERTAMEN</v>
          </cell>
        </row>
        <row r="27">
          <cell r="K27">
            <v>2100</v>
          </cell>
          <cell r="L27">
            <v>184.8</v>
          </cell>
          <cell r="M27">
            <v>7.35</v>
          </cell>
          <cell r="N27">
            <v>1907.85</v>
          </cell>
          <cell r="O27">
            <v>655.02849999999989</v>
          </cell>
          <cell r="P27">
            <v>1252.8215</v>
          </cell>
        </row>
      </sheetData>
      <sheetData sheetId="18">
        <row r="5">
          <cell r="B5" t="str">
            <v>LABORATORIO TEATRALE</v>
          </cell>
        </row>
        <row r="23">
          <cell r="F23">
            <v>60</v>
          </cell>
          <cell r="K23">
            <v>1050</v>
          </cell>
          <cell r="L23">
            <v>92.4</v>
          </cell>
          <cell r="M23">
            <v>3.6749999999999998</v>
          </cell>
          <cell r="N23">
            <v>953.92500000000007</v>
          </cell>
          <cell r="O23">
            <v>257.55975000000001</v>
          </cell>
          <cell r="P23">
            <v>696.36525000000006</v>
          </cell>
        </row>
      </sheetData>
      <sheetData sheetId="19">
        <row r="7">
          <cell r="D7" t="str">
            <v>COMMISSIONE BES</v>
          </cell>
        </row>
        <row r="22">
          <cell r="D22">
            <v>0</v>
          </cell>
          <cell r="K22">
            <v>350</v>
          </cell>
          <cell r="L22">
            <v>30.800000000000004</v>
          </cell>
          <cell r="M22">
            <v>1.2249999999999999</v>
          </cell>
          <cell r="N22">
            <v>317.97499999999997</v>
          </cell>
          <cell r="O22">
            <v>103.34187499999999</v>
          </cell>
          <cell r="P22">
            <v>214.63312499999998</v>
          </cell>
        </row>
      </sheetData>
      <sheetData sheetId="20">
        <row r="5">
          <cell r="B5" t="str">
            <v>COLLABORATORI DEL DIRIGENTE SCOLASTICO E RESPONSABILI DI PLESSO/LABORATORIO/COORDINAMENTO SEDI</v>
          </cell>
        </row>
        <row r="24">
          <cell r="F24">
            <v>710</v>
          </cell>
          <cell r="K24">
            <v>17412.5</v>
          </cell>
          <cell r="L24">
            <v>1093.4000000000001</v>
          </cell>
          <cell r="M24">
            <v>43.487499999999997</v>
          </cell>
          <cell r="N24">
            <v>11288.112500000001</v>
          </cell>
          <cell r="O24">
            <v>3047.7903750000005</v>
          </cell>
          <cell r="P24">
            <v>8240.3221250000006</v>
          </cell>
        </row>
      </sheetData>
      <sheetData sheetId="21">
        <row r="5">
          <cell r="B5" t="str">
            <v>STRAORDINARIO ATA PER CONGUAGLI FINE ANNO DOPO VERIFICA ASSENZE E FERIE</v>
          </cell>
        </row>
        <row r="10">
          <cell r="E10">
            <v>5</v>
          </cell>
          <cell r="F10">
            <v>72.5</v>
          </cell>
          <cell r="G10">
            <v>6.38</v>
          </cell>
          <cell r="H10">
            <v>0.25374999999999998</v>
          </cell>
          <cell r="I10">
            <v>65.866250000000008</v>
          </cell>
          <cell r="J10">
            <v>17.783887500000002</v>
          </cell>
          <cell r="K10">
            <v>48.082362500000002</v>
          </cell>
        </row>
      </sheetData>
      <sheetData sheetId="22">
        <row r="7">
          <cell r="D7" t="str">
            <v>PROGETTI DA €. 17,50</v>
          </cell>
        </row>
        <row r="31">
          <cell r="F31">
            <v>614</v>
          </cell>
          <cell r="K31">
            <v>10745</v>
          </cell>
          <cell r="L31">
            <v>945.56000000000017</v>
          </cell>
          <cell r="M31">
            <v>37.607499999999995</v>
          </cell>
          <cell r="N31">
            <v>9761.8324999999986</v>
          </cell>
          <cell r="O31">
            <v>2635.6947750000008</v>
          </cell>
          <cell r="P31">
            <v>7126.1377250000005</v>
          </cell>
        </row>
      </sheetData>
      <sheetData sheetId="23">
        <row r="5">
          <cell r="B5" t="str">
            <v>PROGETTI VARI</v>
          </cell>
        </row>
        <row r="18">
          <cell r="E18">
            <v>4585</v>
          </cell>
          <cell r="F18">
            <v>107.80000000000001</v>
          </cell>
          <cell r="G18">
            <v>4.2874999999999996</v>
          </cell>
          <cell r="H18">
            <v>1112.9124999999999</v>
          </cell>
          <cell r="I18">
            <v>300.48637500000001</v>
          </cell>
          <cell r="J18">
            <v>812.42612499999996</v>
          </cell>
        </row>
      </sheetData>
      <sheetData sheetId="24">
        <row r="6">
          <cell r="B6" t="str">
            <v>ASL 2018/19</v>
          </cell>
        </row>
        <row r="15">
          <cell r="F15">
            <v>124</v>
          </cell>
          <cell r="K15">
            <v>2170</v>
          </cell>
          <cell r="L15">
            <v>190.96</v>
          </cell>
          <cell r="M15">
            <v>7.5949999999999998</v>
          </cell>
          <cell r="N15">
            <v>1971.4450000000002</v>
          </cell>
          <cell r="O15">
            <v>532.29015000000004</v>
          </cell>
          <cell r="P15">
            <v>1439.1548500000001</v>
          </cell>
        </row>
      </sheetData>
      <sheetData sheetId="25">
        <row r="7">
          <cell r="D7" t="str">
            <v>COMMISSIONE PON+VIGILANZA CONCORSI</v>
          </cell>
        </row>
        <row r="26">
          <cell r="K26">
            <v>2327.5</v>
          </cell>
          <cell r="L26">
            <v>169.40000000000006</v>
          </cell>
          <cell r="M26">
            <v>6.7375000000000007</v>
          </cell>
          <cell r="N26">
            <v>1748.8625</v>
          </cell>
          <cell r="O26">
            <v>472.19287500000007</v>
          </cell>
          <cell r="P26">
            <v>1276.669625</v>
          </cell>
        </row>
      </sheetData>
      <sheetData sheetId="26">
        <row r="5">
          <cell r="B5" t="str">
            <v>GHIL E SPORTELLO ASCOLTO</v>
          </cell>
        </row>
        <row r="13">
          <cell r="F13">
            <v>30</v>
          </cell>
          <cell r="K13">
            <v>525</v>
          </cell>
          <cell r="L13">
            <v>46.2</v>
          </cell>
          <cell r="M13">
            <v>1.8374999999999999</v>
          </cell>
          <cell r="N13">
            <v>476.96249999999998</v>
          </cell>
          <cell r="O13">
            <v>181.24574999999999</v>
          </cell>
          <cell r="P13">
            <v>295.71674999999999</v>
          </cell>
        </row>
      </sheetData>
      <sheetData sheetId="27">
        <row r="8">
          <cell r="B8" t="str">
            <v>COORDINATORI DI CLASSE E DIPARTIMENTI + COLLEGIO DOCENTI+REFERENTI DIDATTICI DI AREA+ISTRUZIONE DOMICILIARE+COMMISSIONI NAUTICO E PTOF+ALTRE COMMISSIONI</v>
          </cell>
        </row>
        <row r="59">
          <cell r="D59">
            <v>607</v>
          </cell>
          <cell r="I59">
            <v>11316.48</v>
          </cell>
          <cell r="J59">
            <v>995.85023999999976</v>
          </cell>
          <cell r="K59">
            <v>39.607679999999988</v>
          </cell>
          <cell r="L59">
            <v>10281.022079999997</v>
          </cell>
          <cell r="M59">
            <v>2775.8759616000016</v>
          </cell>
          <cell r="N59">
            <v>7505.1461183999991</v>
          </cell>
        </row>
      </sheetData>
      <sheetData sheetId="28"/>
      <sheetData sheetId="29">
        <row r="9">
          <cell r="D9" t="str">
            <v>GSS</v>
          </cell>
        </row>
        <row r="26">
          <cell r="D26">
            <v>155</v>
          </cell>
          <cell r="K26">
            <v>4659.1499999999996</v>
          </cell>
          <cell r="L26">
            <v>410.0052</v>
          </cell>
          <cell r="M26">
            <v>16.307024999999999</v>
          </cell>
          <cell r="N26">
            <v>4232.8377749999991</v>
          </cell>
          <cell r="O26">
            <v>1467.5999849999998</v>
          </cell>
          <cell r="P26">
            <v>2765.2377899999997</v>
          </cell>
        </row>
      </sheetData>
      <sheetData sheetId="30">
        <row r="5">
          <cell r="B5" t="str">
            <v xml:space="preserve">STRAORDINARIO ATA 2018/19 RICHIESTO A RECUPERO </v>
          </cell>
        </row>
        <row r="21">
          <cell r="F21">
            <v>3008.5</v>
          </cell>
          <cell r="G21">
            <v>264.74799999999999</v>
          </cell>
          <cell r="H21">
            <v>10.52975</v>
          </cell>
          <cell r="I21">
            <v>2733.2222499999998</v>
          </cell>
          <cell r="J21">
            <v>737.97000750000007</v>
          </cell>
          <cell r="K21">
            <v>1995.2522425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C693-683D-4707-AE46-B79DD1B81D7E}">
  <sheetPr>
    <pageSetUpPr fitToPage="1"/>
  </sheetPr>
  <dimension ref="A1:N72"/>
  <sheetViews>
    <sheetView tabSelected="1" topLeftCell="A41" workbookViewId="0">
      <selection activeCell="I49" sqref="I49"/>
    </sheetView>
  </sheetViews>
  <sheetFormatPr defaultRowHeight="12.75" x14ac:dyDescent="0.2"/>
  <cols>
    <col min="1" max="1" width="43.28515625" style="160" bestFit="1" customWidth="1"/>
    <col min="2" max="2" width="26.5703125" bestFit="1" customWidth="1"/>
    <col min="3" max="3" width="19.5703125" bestFit="1" customWidth="1"/>
    <col min="4" max="4" width="16.28515625" bestFit="1" customWidth="1"/>
    <col min="5" max="5" width="23.7109375" bestFit="1" customWidth="1"/>
    <col min="6" max="6" width="23.7109375" customWidth="1"/>
    <col min="7" max="7" width="22.7109375" bestFit="1" customWidth="1"/>
    <col min="8" max="8" width="27.140625" customWidth="1"/>
    <col min="9" max="9" width="24" customWidth="1"/>
    <col min="10" max="10" width="26" customWidth="1"/>
    <col min="11" max="11" width="22" style="161" customWidth="1"/>
    <col min="12" max="12" width="33.7109375" bestFit="1" customWidth="1"/>
    <col min="13" max="13" width="21.28515625" bestFit="1" customWidth="1"/>
    <col min="14" max="14" width="22.42578125" bestFit="1" customWidth="1"/>
    <col min="15" max="15" width="4.5703125" customWidth="1"/>
  </cols>
  <sheetData>
    <row r="1" spans="1:14" ht="26.25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</row>
    <row r="2" spans="1:14" ht="15" customHeight="1" x14ac:dyDescent="0.4">
      <c r="A2" s="4"/>
      <c r="B2" s="4"/>
      <c r="C2" s="5"/>
      <c r="D2" s="5"/>
      <c r="E2" s="5"/>
      <c r="F2" s="5"/>
      <c r="G2" s="5"/>
      <c r="H2" s="5"/>
      <c r="I2" s="5"/>
      <c r="J2" s="5"/>
      <c r="K2" s="5"/>
    </row>
    <row r="3" spans="1:14" ht="21" customHeight="1" x14ac:dyDescent="0.4">
      <c r="A3" s="1" t="s">
        <v>1</v>
      </c>
      <c r="B3" s="1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</row>
    <row r="4" spans="1:14" ht="27" thickBot="1" x14ac:dyDescent="0.45">
      <c r="A4" s="1" t="s">
        <v>2</v>
      </c>
      <c r="B4" s="1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7"/>
    </row>
    <row r="5" spans="1:14" ht="24" thickBot="1" x14ac:dyDescent="0.4">
      <c r="A5" s="8" t="s">
        <v>3</v>
      </c>
      <c r="B5" s="9"/>
      <c r="C5" s="9"/>
      <c r="D5" s="9"/>
      <c r="E5" s="9"/>
      <c r="F5" s="9"/>
      <c r="G5" s="9"/>
      <c r="H5" s="9"/>
      <c r="I5" s="9"/>
      <c r="J5" s="9"/>
      <c r="K5" s="10"/>
      <c r="L5" s="10"/>
      <c r="M5" s="11"/>
    </row>
    <row r="6" spans="1:14" ht="15" hidden="1" customHeight="1" x14ac:dyDescent="0.25">
      <c r="A6" s="12"/>
      <c r="B6" s="13"/>
      <c r="C6" s="13"/>
      <c r="D6" s="13"/>
      <c r="E6" s="14"/>
      <c r="F6" s="14"/>
      <c r="G6" s="15"/>
      <c r="H6" s="15"/>
      <c r="I6" s="15"/>
      <c r="J6" s="15"/>
      <c r="K6" s="16"/>
    </row>
    <row r="7" spans="1:14" ht="15" hidden="1" customHeight="1" x14ac:dyDescent="0.25">
      <c r="A7" s="12"/>
      <c r="B7" s="13"/>
      <c r="C7" s="13"/>
      <c r="D7" s="13"/>
      <c r="E7" s="14"/>
      <c r="F7" s="14"/>
      <c r="G7" s="15"/>
      <c r="H7" s="15"/>
      <c r="I7" s="15"/>
      <c r="J7" s="15"/>
      <c r="K7" s="16"/>
    </row>
    <row r="8" spans="1:14" ht="15" hidden="1" customHeight="1" x14ac:dyDescent="0.25">
      <c r="A8" s="12"/>
      <c r="B8" s="13"/>
      <c r="C8" s="13"/>
      <c r="D8" s="13"/>
      <c r="E8" s="14"/>
      <c r="F8" s="14"/>
      <c r="G8" s="15"/>
      <c r="H8" s="15"/>
      <c r="I8" s="15"/>
      <c r="J8" s="15"/>
      <c r="K8" s="16"/>
    </row>
    <row r="9" spans="1:14" ht="15" hidden="1" customHeight="1" x14ac:dyDescent="0.25">
      <c r="A9" s="12"/>
      <c r="B9" s="13"/>
      <c r="C9" s="13"/>
      <c r="D9" s="13"/>
      <c r="E9" s="17"/>
      <c r="F9" s="17"/>
      <c r="G9" s="15"/>
      <c r="H9" s="15"/>
      <c r="I9" s="15"/>
      <c r="J9" s="15"/>
      <c r="K9" s="16"/>
    </row>
    <row r="10" spans="1:14" ht="15" hidden="1" customHeight="1" x14ac:dyDescent="0.2">
      <c r="A10" s="18"/>
      <c r="B10" s="19"/>
      <c r="C10" s="19"/>
      <c r="D10" s="19"/>
      <c r="E10" s="20"/>
      <c r="F10" s="20"/>
      <c r="G10" s="21"/>
      <c r="H10" s="21"/>
      <c r="I10" s="21"/>
      <c r="J10" s="21"/>
      <c r="K10" s="22"/>
    </row>
    <row r="11" spans="1:14" ht="13.5" hidden="1" thickBot="1" x14ac:dyDescent="0.25">
      <c r="A11" s="23"/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4" ht="13.5" hidden="1" thickBot="1" x14ac:dyDescent="0.25">
      <c r="A12" s="23"/>
      <c r="B12" s="21"/>
      <c r="C12" s="21"/>
      <c r="D12" s="21"/>
      <c r="E12" s="21"/>
      <c r="F12" s="21"/>
      <c r="G12" s="21"/>
      <c r="H12" s="21"/>
      <c r="I12" s="21"/>
      <c r="J12" s="21"/>
      <c r="K12" s="22"/>
    </row>
    <row r="13" spans="1:14" s="30" customFormat="1" ht="76.900000000000006" customHeight="1" thickBot="1" x14ac:dyDescent="0.25">
      <c r="A13" s="24" t="s">
        <v>4</v>
      </c>
      <c r="B13" s="25" t="s">
        <v>5</v>
      </c>
      <c r="C13" s="25" t="s">
        <v>6</v>
      </c>
      <c r="D13" s="25" t="s">
        <v>7</v>
      </c>
      <c r="E13" s="25" t="s">
        <v>8</v>
      </c>
      <c r="F13" s="25" t="s">
        <v>9</v>
      </c>
      <c r="G13" s="25" t="s">
        <v>10</v>
      </c>
      <c r="H13" s="25" t="s">
        <v>11</v>
      </c>
      <c r="I13" s="25" t="s">
        <v>12</v>
      </c>
      <c r="J13" s="25" t="s">
        <v>13</v>
      </c>
      <c r="K13" s="26" t="s">
        <v>14</v>
      </c>
      <c r="L13" s="27" t="s">
        <v>15</v>
      </c>
      <c r="M13" s="28" t="s">
        <v>16</v>
      </c>
      <c r="N13" s="29" t="s">
        <v>17</v>
      </c>
    </row>
    <row r="14" spans="1:14" ht="30" customHeight="1" x14ac:dyDescent="0.25">
      <c r="A14" s="31" t="str">
        <f>'[1]P1 ESEMPIO'!B7</f>
        <v>TABELLA MADRE</v>
      </c>
      <c r="B14" s="32">
        <f>'[1]P1 ESEMPIO'!D26</f>
        <v>0</v>
      </c>
      <c r="C14" s="32">
        <f>'[1]P1 ESEMPIO'!F26</f>
        <v>0</v>
      </c>
      <c r="D14" s="32"/>
      <c r="E14" s="33">
        <f>'[1]P1 ESEMPIO'!K13</f>
        <v>0</v>
      </c>
      <c r="F14" s="33">
        <f>'[1]P1 ESEMPIO'!L13</f>
        <v>0</v>
      </c>
      <c r="G14" s="33">
        <f>'[1]P1 ESEMPIO'!M13</f>
        <v>0</v>
      </c>
      <c r="H14" s="33">
        <f>'[1]P1 ESEMPIO'!N13</f>
        <v>0</v>
      </c>
      <c r="I14" s="33">
        <f>'[1]P1 ESEMPIO'!O13</f>
        <v>0</v>
      </c>
      <c r="J14" s="33">
        <f>'[1]P1 ESEMPIO'!P13</f>
        <v>0</v>
      </c>
      <c r="K14" s="34">
        <f>'[1]P1 ESEMPIO'!R13</f>
        <v>0</v>
      </c>
      <c r="L14" s="35"/>
      <c r="M14" s="36"/>
      <c r="N14" s="37"/>
    </row>
    <row r="15" spans="1:14" ht="52.9" customHeight="1" x14ac:dyDescent="0.25">
      <c r="A15" s="38" t="str">
        <f>'[1]legge 107'!B6</f>
        <v>Valorizzazione merito A.S. 2017/18 - legge 107/2015</v>
      </c>
      <c r="B15" s="39"/>
      <c r="C15" s="40">
        <f>'[1]legge 107'!D39</f>
        <v>0</v>
      </c>
      <c r="D15" s="41"/>
      <c r="E15" s="33">
        <f>'[1]legge 107'!K39</f>
        <v>12547.51</v>
      </c>
      <c r="F15" s="33">
        <f>'[1]legge 107'!L39</f>
        <v>1104.1808799999999</v>
      </c>
      <c r="G15" s="33">
        <f>'[1]legge 107'!M39</f>
        <v>43.916284999999995</v>
      </c>
      <c r="H15" s="33">
        <f>'[1]legge 107'!N39</f>
        <v>11399.412834999997</v>
      </c>
      <c r="I15" s="33">
        <f>'[1]legge 107'!O39</f>
        <v>4331.7768772999998</v>
      </c>
      <c r="J15" s="33">
        <f>'[1]legge 107'!P39</f>
        <v>7067.6359577000003</v>
      </c>
      <c r="K15" s="42">
        <v>12547.51</v>
      </c>
      <c r="L15" s="43">
        <f>E15-K15</f>
        <v>0</v>
      </c>
      <c r="M15" s="44">
        <v>20026520</v>
      </c>
      <c r="N15" s="45">
        <v>43699</v>
      </c>
    </row>
    <row r="16" spans="1:14" ht="52.9" customHeight="1" x14ac:dyDescent="0.25">
      <c r="A16" s="38" t="str">
        <f>'[1]legge 107 18-19'!B6</f>
        <v>Valorizzazione merito A.S. 2018/19 - legge 107/2015</v>
      </c>
      <c r="B16" s="39"/>
      <c r="C16" s="40"/>
      <c r="D16" s="41"/>
      <c r="E16" s="33">
        <f>'[1]legge 107 18-19'!K38</f>
        <v>15809.65</v>
      </c>
      <c r="F16" s="33">
        <f>'[1]legge 107 18-19'!L38</f>
        <v>1391.2492</v>
      </c>
      <c r="G16" s="33">
        <f>'[1]legge 107 18-19'!M38</f>
        <v>55.33377500000001</v>
      </c>
      <c r="H16" s="33">
        <f>'[1]legge 107 18-19'!N38</f>
        <v>14363.067025000004</v>
      </c>
      <c r="I16" s="33">
        <f>'[1]legge 107 18-19'!O38</f>
        <v>5457.9654694999999</v>
      </c>
      <c r="J16" s="33">
        <f>'[1]legge 107 18-19'!P38</f>
        <v>8905.1015554999994</v>
      </c>
      <c r="K16" s="46">
        <v>15809.65</v>
      </c>
      <c r="L16" s="43">
        <f>E16-K16</f>
        <v>0</v>
      </c>
      <c r="M16" s="44"/>
      <c r="N16" s="45"/>
    </row>
    <row r="17" spans="1:14" ht="90" x14ac:dyDescent="0.25">
      <c r="A17" s="47" t="str">
        <f>'[1]COLL. DS'!B5</f>
        <v>COLLABORATORI DEL DIRIGENTE SCOLASTICO E RESPONSABILI DI PLESSO/LABORATORIO/COORDINAMENTO SEDI</v>
      </c>
      <c r="B17" s="39"/>
      <c r="C17" s="40">
        <f>'[1]COLL. DS'!F24</f>
        <v>710</v>
      </c>
      <c r="D17" s="39"/>
      <c r="E17" s="48">
        <f>'[1]COLL. DS'!K24</f>
        <v>17412.5</v>
      </c>
      <c r="F17" s="48">
        <f>'[1]COLL. DS'!L24</f>
        <v>1093.4000000000001</v>
      </c>
      <c r="G17" s="48">
        <f>'[1]COLL. DS'!M24</f>
        <v>43.487499999999997</v>
      </c>
      <c r="H17" s="48">
        <f>'[1]COLL. DS'!N24</f>
        <v>11288.112500000001</v>
      </c>
      <c r="I17" s="48">
        <f>'[1]COLL. DS'!O24</f>
        <v>3047.7903750000005</v>
      </c>
      <c r="J17" s="48">
        <f>'[1]COLL. DS'!P24</f>
        <v>8240.3221250000006</v>
      </c>
      <c r="K17" s="49">
        <v>17412.5</v>
      </c>
      <c r="L17" s="43">
        <f>E17-K17</f>
        <v>0</v>
      </c>
      <c r="M17" s="44">
        <v>20217042</v>
      </c>
      <c r="N17" s="45">
        <v>43725</v>
      </c>
    </row>
    <row r="18" spans="1:14" ht="36" x14ac:dyDescent="0.25">
      <c r="A18" s="50" t="str">
        <f>'[1]ind dir '!B9</f>
        <v>INDENNITA' DI  DIREZIONE DEL DSGA</v>
      </c>
      <c r="B18" s="39"/>
      <c r="C18" s="39"/>
      <c r="D18" s="40">
        <f>E18/18.5</f>
        <v>290.27027027027026</v>
      </c>
      <c r="E18" s="48">
        <f>'[1]ind dir '!D18</f>
        <v>5370</v>
      </c>
      <c r="F18" s="48">
        <f>'[1]ind dir '!D28</f>
        <v>472.56000000000006</v>
      </c>
      <c r="G18" s="48">
        <f>'[1]ind dir '!D29</f>
        <v>18.794999999999998</v>
      </c>
      <c r="H18" s="48">
        <f>RIEPILOGO!E18-RIEPILOGO!F18-RIEPILOGO!G18</f>
        <v>4878.6449999999995</v>
      </c>
      <c r="I18" s="48">
        <f>H18*27/100</f>
        <v>1317.2341499999998</v>
      </c>
      <c r="J18" s="48">
        <f>H18-I18</f>
        <v>3561.4108499999998</v>
      </c>
      <c r="K18" s="49">
        <v>5370</v>
      </c>
      <c r="L18" s="43">
        <f t="shared" ref="L18:L41" si="0">E18-K18</f>
        <v>0</v>
      </c>
      <c r="M18" s="51"/>
      <c r="N18" s="51">
        <v>43413</v>
      </c>
    </row>
    <row r="19" spans="1:14" ht="61.9" customHeight="1" x14ac:dyDescent="0.25">
      <c r="A19" s="52" t="str">
        <f>'[1]ASL 2018-19'!B6</f>
        <v>ASL 2018/19</v>
      </c>
      <c r="B19" s="39"/>
      <c r="C19" s="40">
        <f>'[1]ASL 2018-19'!F15</f>
        <v>124</v>
      </c>
      <c r="D19" s="40"/>
      <c r="E19" s="48">
        <f>'[1]ASL 2018-19'!K15</f>
        <v>2170</v>
      </c>
      <c r="F19" s="48">
        <f>'[1]ASL 2018-19'!L15</f>
        <v>190.96</v>
      </c>
      <c r="G19" s="48">
        <f>'[1]ASL 2018-19'!M15</f>
        <v>7.5949999999999998</v>
      </c>
      <c r="H19" s="48">
        <f>'[1]ASL 2018-19'!N15</f>
        <v>1971.4450000000002</v>
      </c>
      <c r="I19" s="48">
        <f>'[1]ASL 2018-19'!O15</f>
        <v>532.29015000000004</v>
      </c>
      <c r="J19" s="48">
        <f>'[1]ASL 2018-19'!P15</f>
        <v>1439.1548500000001</v>
      </c>
      <c r="K19" s="49">
        <v>2170</v>
      </c>
      <c r="L19" s="43">
        <f>E19-K19</f>
        <v>0</v>
      </c>
      <c r="M19" s="44"/>
      <c r="N19" s="45">
        <v>43731</v>
      </c>
    </row>
    <row r="20" spans="1:14" ht="38.450000000000003" customHeight="1" x14ac:dyDescent="0.25">
      <c r="A20" s="52" t="str">
        <f>'[1]COMMISSION BES'!D7</f>
        <v>COMMISSIONE BES</v>
      </c>
      <c r="B20" s="39">
        <f>'[1]COMMISSION BES'!D22</f>
        <v>0</v>
      </c>
      <c r="C20" s="40"/>
      <c r="D20" s="40"/>
      <c r="E20" s="48">
        <f>'[1]COMMISSION BES'!K22</f>
        <v>350</v>
      </c>
      <c r="F20" s="48">
        <f>'[1]COMMISSION BES'!L22</f>
        <v>30.800000000000004</v>
      </c>
      <c r="G20" s="48">
        <f>'[1]COMMISSION BES'!M22</f>
        <v>1.2249999999999999</v>
      </c>
      <c r="H20" s="48">
        <f>'[1]COMMISSION BES'!N22</f>
        <v>317.97499999999997</v>
      </c>
      <c r="I20" s="48">
        <f>'[1]COMMISSION BES'!O22</f>
        <v>103.34187499999999</v>
      </c>
      <c r="J20" s="48">
        <f>'[1]COMMISSION BES'!P22</f>
        <v>214.63312499999998</v>
      </c>
      <c r="K20" s="49">
        <v>350</v>
      </c>
      <c r="L20" s="43">
        <f t="shared" si="0"/>
        <v>0</v>
      </c>
      <c r="M20" s="44">
        <v>20216955</v>
      </c>
      <c r="N20" s="45">
        <v>43725</v>
      </c>
    </row>
    <row r="21" spans="1:14" ht="38.450000000000003" customHeight="1" x14ac:dyDescent="0.25">
      <c r="A21" s="52" t="str">
        <f>'[1]COMMISSION PON'!D7</f>
        <v>COMMISSIONE PON+VIGILANZA CONCORSI</v>
      </c>
      <c r="B21" s="39"/>
      <c r="C21" s="40"/>
      <c r="D21" s="40"/>
      <c r="E21" s="48">
        <f>'[1]COMMISSION PON'!K26</f>
        <v>2327.5</v>
      </c>
      <c r="F21" s="48">
        <f>'[1]COMMISSION PON'!L26</f>
        <v>169.40000000000006</v>
      </c>
      <c r="G21" s="48">
        <f>'[1]COMMISSION PON'!M26</f>
        <v>6.7375000000000007</v>
      </c>
      <c r="H21" s="48">
        <f>'[1]COMMISSION PON'!N26</f>
        <v>1748.8625</v>
      </c>
      <c r="I21" s="48">
        <f>'[1]COMMISSION PON'!O26</f>
        <v>472.19287500000007</v>
      </c>
      <c r="J21" s="48">
        <f>'[1]COMMISSION PON'!P26</f>
        <v>1276.669625</v>
      </c>
      <c r="K21" s="49">
        <v>2327.5</v>
      </c>
      <c r="L21" s="43">
        <f t="shared" si="0"/>
        <v>0</v>
      </c>
      <c r="M21" s="44">
        <v>20314461</v>
      </c>
      <c r="N21" s="45">
        <v>43732</v>
      </c>
    </row>
    <row r="22" spans="1:14" ht="47.45" customHeight="1" x14ac:dyDescent="0.25">
      <c r="A22" s="52" t="str">
        <f>'[1]LAB TEATRO'!B5</f>
        <v>LABORATORIO TEATRALE</v>
      </c>
      <c r="B22" s="39"/>
      <c r="C22" s="40">
        <f>'[1]LAB TEATRO'!F23</f>
        <v>60</v>
      </c>
      <c r="D22" s="40"/>
      <c r="E22" s="48">
        <f>'[1]LAB TEATRO'!K23</f>
        <v>1050</v>
      </c>
      <c r="F22" s="48">
        <f>'[1]LAB TEATRO'!L23</f>
        <v>92.4</v>
      </c>
      <c r="G22" s="48">
        <f>'[1]LAB TEATRO'!M23</f>
        <v>3.6749999999999998</v>
      </c>
      <c r="H22" s="48">
        <f>'[1]LAB TEATRO'!N23</f>
        <v>953.92500000000007</v>
      </c>
      <c r="I22" s="48">
        <f>'[1]LAB TEATRO'!O23</f>
        <v>257.55975000000001</v>
      </c>
      <c r="J22" s="48">
        <f>'[1]LAB TEATRO'!P23</f>
        <v>696.36525000000006</v>
      </c>
      <c r="K22" s="49">
        <v>1050</v>
      </c>
      <c r="L22" s="43">
        <f t="shared" si="0"/>
        <v>0</v>
      </c>
      <c r="M22" s="44">
        <v>20216802</v>
      </c>
      <c r="N22" s="45">
        <v>43725</v>
      </c>
    </row>
    <row r="23" spans="1:14" ht="47.45" customHeight="1" x14ac:dyDescent="0.25">
      <c r="A23" s="52" t="str">
        <f>'[1]PROG CERTAMEN'!D8</f>
        <v>PROGETTI CERTAMEN</v>
      </c>
      <c r="B23" s="39"/>
      <c r="C23" s="40"/>
      <c r="D23" s="40"/>
      <c r="E23" s="48">
        <f>'[1]PROG CERTAMEN'!K27</f>
        <v>2100</v>
      </c>
      <c r="F23" s="48">
        <f>'[1]PROG CERTAMEN'!L27</f>
        <v>184.8</v>
      </c>
      <c r="G23" s="48">
        <f>'[1]PROG CERTAMEN'!M27</f>
        <v>7.35</v>
      </c>
      <c r="H23" s="48">
        <f>'[1]PROG CERTAMEN'!N27</f>
        <v>1907.85</v>
      </c>
      <c r="I23" s="48">
        <f>'[1]PROG CERTAMEN'!O27</f>
        <v>655.02849999999989</v>
      </c>
      <c r="J23" s="48">
        <f>'[1]PROG CERTAMEN'!P27</f>
        <v>1252.8215</v>
      </c>
      <c r="K23" s="49">
        <v>2100</v>
      </c>
      <c r="L23" s="43">
        <f t="shared" si="0"/>
        <v>0</v>
      </c>
      <c r="M23" s="44">
        <v>20294272</v>
      </c>
      <c r="N23" s="45">
        <v>43725</v>
      </c>
    </row>
    <row r="24" spans="1:14" ht="62.25" customHeight="1" x14ac:dyDescent="0.25">
      <c r="A24" s="52" t="str">
        <f>'[1]GSS  FERRANTE'!D9</f>
        <v>GSS</v>
      </c>
      <c r="B24" s="40">
        <f>'[1]GSS  FERRANTE'!D26</f>
        <v>155</v>
      </c>
      <c r="C24" s="40"/>
      <c r="D24" s="40"/>
      <c r="E24" s="48">
        <f>'[1]GSS  FERRANTE'!K26</f>
        <v>4659.1499999999996</v>
      </c>
      <c r="F24" s="48">
        <f>'[1]GSS  FERRANTE'!L26</f>
        <v>410.0052</v>
      </c>
      <c r="G24" s="48">
        <f>'[1]GSS  FERRANTE'!M26</f>
        <v>16.307024999999999</v>
      </c>
      <c r="H24" s="48">
        <f>'[1]GSS  FERRANTE'!N26</f>
        <v>4232.8377749999991</v>
      </c>
      <c r="I24" s="48">
        <f>'[1]GSS  FERRANTE'!O26</f>
        <v>1467.5999849999998</v>
      </c>
      <c r="J24" s="48">
        <f>'[1]GSS  FERRANTE'!P26</f>
        <v>2765.2377899999997</v>
      </c>
      <c r="K24" s="49">
        <v>4659.1499999999996</v>
      </c>
      <c r="L24" s="43">
        <f t="shared" si="0"/>
        <v>0</v>
      </c>
      <c r="M24" s="53" t="s">
        <v>18</v>
      </c>
      <c r="N24" s="54" t="s">
        <v>19</v>
      </c>
    </row>
    <row r="25" spans="1:14" ht="54.75" customHeight="1" x14ac:dyDescent="0.25">
      <c r="A25" s="52" t="str">
        <f>'[1]FUNZ STRUM'!B6</f>
        <v>FUNZIONI STRUMENTALI</v>
      </c>
      <c r="B25" s="40"/>
      <c r="C25" s="40">
        <f>'[1]FUNZ STRUM'!J18</f>
        <v>0</v>
      </c>
      <c r="D25" s="40"/>
      <c r="E25" s="48">
        <f>'[1]FUNZ STRUM'!K18</f>
        <v>6272.5300000000007</v>
      </c>
      <c r="F25" s="48">
        <f>'[1]FUNZ STRUM'!L18</f>
        <v>551.98176000000001</v>
      </c>
      <c r="G25" s="48">
        <f>'[1]FUNZ STRUM'!M18</f>
        <v>21.95382</v>
      </c>
      <c r="H25" s="48">
        <f>'[1]FUNZ STRUM'!N18</f>
        <v>5698.584420000001</v>
      </c>
      <c r="I25" s="48">
        <f>'[1]FUNZ STRUM'!O18</f>
        <v>1538.6177934000002</v>
      </c>
      <c r="J25" s="48">
        <f>'[1]FUNZ STRUM'!P18</f>
        <v>4159.9666265999995</v>
      </c>
      <c r="K25" s="49">
        <v>6272.53</v>
      </c>
      <c r="L25" s="43">
        <v>0</v>
      </c>
      <c r="M25" s="44">
        <v>20293137</v>
      </c>
      <c r="N25" s="45">
        <v>43731</v>
      </c>
    </row>
    <row r="26" spans="1:14" ht="36.75" customHeight="1" x14ac:dyDescent="0.25">
      <c r="A26" s="52" t="str">
        <f>'[1]incarichi specifici'!B6</f>
        <v>INCARICHI SPECIFICI</v>
      </c>
      <c r="B26" s="39">
        <v>0</v>
      </c>
      <c r="C26" s="40">
        <v>0</v>
      </c>
      <c r="D26" s="40">
        <f>'[1]incarichi specifici'!K18</f>
        <v>0</v>
      </c>
      <c r="E26" s="48">
        <f>'[1]incarichi specifici'!L18</f>
        <v>4464.6099999999997</v>
      </c>
      <c r="F26" s="48">
        <f>'[1]incarichi specifici'!M18</f>
        <v>392.88568000000004</v>
      </c>
      <c r="G26" s="48">
        <f>'[1]incarichi specifici'!N18</f>
        <v>15.626134999999998</v>
      </c>
      <c r="H26" s="48">
        <f>'[1]incarichi specifici'!O18</f>
        <v>4056.0981849999994</v>
      </c>
      <c r="I26" s="48">
        <f>'[1]incarichi specifici'!P18</f>
        <v>1095.1465099500001</v>
      </c>
      <c r="J26" s="48">
        <f>'[1]incarichi specifici'!Q18</f>
        <v>2960.9516750500002</v>
      </c>
      <c r="K26" s="49">
        <v>4464.6099999999997</v>
      </c>
      <c r="L26" s="43">
        <v>0</v>
      </c>
      <c r="M26" s="53" t="s">
        <v>20</v>
      </c>
      <c r="N26" s="54" t="s">
        <v>21</v>
      </c>
    </row>
    <row r="27" spans="1:14" ht="36" x14ac:dyDescent="0.25">
      <c r="A27" s="50" t="str">
        <f>'[1]STRAORD ATA AL 31.7'!B6</f>
        <v>STRAORDINARIO ATA ESTENSIVO</v>
      </c>
      <c r="B27" s="39"/>
      <c r="C27" s="40"/>
      <c r="D27" s="40">
        <f>'[1]STRAORD ATA AL 31.7'!F42</f>
        <v>840</v>
      </c>
      <c r="E27" s="48">
        <f>'[1]STRAORD ATA AL 31.7'!G42</f>
        <v>11297</v>
      </c>
      <c r="F27" s="48">
        <f>'[1]STRAORD ATA AL 31.7'!H42</f>
        <v>994.13599999999985</v>
      </c>
      <c r="G27" s="48">
        <f>'[1]STRAORD ATA AL 31.7'!I42</f>
        <v>39.539499999999997</v>
      </c>
      <c r="H27" s="48">
        <f>'[1]STRAORD ATA AL 31.7'!J42</f>
        <v>10263.324499999999</v>
      </c>
      <c r="I27" s="48">
        <f>'[1]STRAORD ATA AL 31.7'!K42</f>
        <v>2771.0976150000001</v>
      </c>
      <c r="J27" s="48">
        <f>'[1]STRAORD ATA AL 31.7'!L42</f>
        <v>7492.2268850000009</v>
      </c>
      <c r="K27" s="49">
        <v>11297</v>
      </c>
      <c r="L27" s="43">
        <v>0</v>
      </c>
      <c r="M27" s="44">
        <v>20035641</v>
      </c>
      <c r="N27" s="45">
        <v>43703</v>
      </c>
    </row>
    <row r="28" spans="1:14" ht="50.25" customHeight="1" x14ac:dyDescent="0.25">
      <c r="A28" s="55" t="str">
        <f>'[1]PROGETTO CIACK'!D8</f>
        <v>PROGETTO CIACK</v>
      </c>
      <c r="B28" s="32">
        <f>'[1]PROGETTO CIACK'!D24</f>
        <v>10</v>
      </c>
      <c r="C28" s="32">
        <f>'[1]PROGETTO CIACK'!E24</f>
        <v>0</v>
      </c>
      <c r="D28" s="32">
        <f>'[1]PROGETTO CIACK'!F24</f>
        <v>16</v>
      </c>
      <c r="E28" s="33">
        <f>'[1]PROGETTO CIACK'!K24</f>
        <v>630</v>
      </c>
      <c r="F28" s="33">
        <f>'[1]PROGETTO CIACK'!L24</f>
        <v>55.44</v>
      </c>
      <c r="G28" s="33">
        <f>'[1]PROGETTO CIACK'!M24</f>
        <v>2.2050000000000001</v>
      </c>
      <c r="H28" s="33">
        <f>'[1]PROGETTO CIACK'!N24</f>
        <v>572.35500000000002</v>
      </c>
      <c r="I28" s="33">
        <f>'[1]PROGETTO CIACK'!O24</f>
        <v>154.53585000000001</v>
      </c>
      <c r="J28" s="33">
        <f>'[1]PROGETTO CIACK'!P24</f>
        <v>417.81915000000004</v>
      </c>
      <c r="K28" s="56">
        <v>630</v>
      </c>
      <c r="L28" s="43">
        <f t="shared" si="0"/>
        <v>0</v>
      </c>
      <c r="M28" s="36">
        <v>20216627</v>
      </c>
      <c r="N28" s="57">
        <v>43725</v>
      </c>
    </row>
    <row r="29" spans="1:14" ht="42" customHeight="1" x14ac:dyDescent="0.25">
      <c r="A29" s="52" t="str">
        <f>'[1]PROG. CLIL'!B5</f>
        <v>PROGETTO CLIL</v>
      </c>
      <c r="B29" s="39"/>
      <c r="C29" s="40">
        <f>'[1]PROG. CLIL'!F13</f>
        <v>0</v>
      </c>
      <c r="D29" s="40">
        <f>'[1]PROG. CLIL'!D13</f>
        <v>50</v>
      </c>
      <c r="E29" s="48">
        <f>'[1]PROG. CLIL'!K13</f>
        <v>1750</v>
      </c>
      <c r="F29" s="48">
        <f>'[1]PROG. CLIL'!L13</f>
        <v>154.00000000000003</v>
      </c>
      <c r="G29" s="48">
        <f>'[1]PROG. CLIL'!M13</f>
        <v>6.125</v>
      </c>
      <c r="H29" s="48">
        <f>'[1]PROG. CLIL'!N13</f>
        <v>1589.875</v>
      </c>
      <c r="I29" s="48">
        <f>'[1]PROG. CLIL'!O13</f>
        <v>604.15250000000003</v>
      </c>
      <c r="J29" s="48">
        <f>'[1]PROG. CLIL'!P13</f>
        <v>985.72249999999997</v>
      </c>
      <c r="K29" s="49">
        <v>1750</v>
      </c>
      <c r="L29" s="43">
        <f t="shared" si="0"/>
        <v>0</v>
      </c>
      <c r="M29" s="44">
        <v>20042431</v>
      </c>
      <c r="N29" s="58">
        <v>43703</v>
      </c>
    </row>
    <row r="30" spans="1:14" ht="40.15" customHeight="1" x14ac:dyDescent="0.25">
      <c r="A30" s="52" t="str">
        <f>'[1]GHIL E SPORT ASCOLTO'!B5</f>
        <v>GHIL E SPORTELLO ASCOLTO</v>
      </c>
      <c r="B30" s="39"/>
      <c r="C30" s="40">
        <f>'[1]GHIL E SPORT ASCOLTO'!F13</f>
        <v>30</v>
      </c>
      <c r="D30" s="39"/>
      <c r="E30" s="48">
        <f>'[1]GHIL E SPORT ASCOLTO'!K13</f>
        <v>525</v>
      </c>
      <c r="F30" s="48">
        <f>'[1]GHIL E SPORT ASCOLTO'!L13</f>
        <v>46.2</v>
      </c>
      <c r="G30" s="48">
        <f>'[1]GHIL E SPORT ASCOLTO'!M13</f>
        <v>1.8374999999999999</v>
      </c>
      <c r="H30" s="48">
        <f>'[1]GHIL E SPORT ASCOLTO'!N13</f>
        <v>476.96249999999998</v>
      </c>
      <c r="I30" s="48">
        <f>'[1]GHIL E SPORT ASCOLTO'!O13</f>
        <v>181.24574999999999</v>
      </c>
      <c r="J30" s="48">
        <f>'[1]GHIL E SPORT ASCOLTO'!P13</f>
        <v>295.71674999999999</v>
      </c>
      <c r="K30" s="49">
        <v>525</v>
      </c>
      <c r="L30" s="43">
        <f t="shared" si="0"/>
        <v>0</v>
      </c>
      <c r="M30" s="44">
        <v>20317340</v>
      </c>
      <c r="N30" s="58">
        <v>43732</v>
      </c>
    </row>
    <row r="31" spans="1:14" ht="30" customHeight="1" x14ac:dyDescent="0.25">
      <c r="A31" s="52" t="str">
        <f>'[1]progetti a 17,5'!D7</f>
        <v>PROGETTI DA €. 17,50</v>
      </c>
      <c r="B31" s="39"/>
      <c r="C31" s="40">
        <f>'[1]progetti a 17,5'!F31</f>
        <v>614</v>
      </c>
      <c r="D31" s="39"/>
      <c r="E31" s="48">
        <f>'[1]progetti a 17,5'!K31</f>
        <v>10745</v>
      </c>
      <c r="F31" s="48">
        <f>'[1]progetti a 17,5'!L31</f>
        <v>945.56000000000017</v>
      </c>
      <c r="G31" s="48">
        <f>'[1]progetti a 17,5'!M31</f>
        <v>37.607499999999995</v>
      </c>
      <c r="H31" s="48">
        <f>'[1]progetti a 17,5'!N31</f>
        <v>9761.8324999999986</v>
      </c>
      <c r="I31" s="48">
        <f>'[1]progetti a 17,5'!O31</f>
        <v>2635.6947750000008</v>
      </c>
      <c r="J31" s="48">
        <f>'[1]progetti a 17,5'!P31</f>
        <v>7126.1377250000005</v>
      </c>
      <c r="K31" s="49">
        <v>10745</v>
      </c>
      <c r="L31" s="43">
        <f t="shared" si="0"/>
        <v>0</v>
      </c>
      <c r="M31" s="53">
        <v>20295096</v>
      </c>
      <c r="N31" s="58">
        <v>43731</v>
      </c>
    </row>
    <row r="32" spans="1:14" ht="43.15" customHeight="1" x14ac:dyDescent="0.25">
      <c r="A32" s="52" t="str">
        <f>'[1]CORSI RECUPERO 2019'!B6</f>
        <v>CORSI DI RECUPERO 2018/19</v>
      </c>
      <c r="B32" s="39"/>
      <c r="C32" s="39">
        <f>'[1]CORSI RECUPERO 2019'!D25</f>
        <v>160</v>
      </c>
      <c r="D32" s="39"/>
      <c r="E32" s="48">
        <f>'[1]CORSI RECUPERO 2019'!K25</f>
        <v>8700</v>
      </c>
      <c r="F32" s="48">
        <f>'[1]CORSI RECUPERO 2019'!L25</f>
        <v>765.5999999999998</v>
      </c>
      <c r="G32" s="48">
        <f>'[1]CORSI RECUPERO 2019'!M25</f>
        <v>30.450000000000006</v>
      </c>
      <c r="H32" s="48">
        <f>'[1]CORSI RECUPERO 2019'!N25</f>
        <v>7903.9500000000016</v>
      </c>
      <c r="I32" s="48">
        <f>'[1]CORSI RECUPERO 2019'!O25</f>
        <v>2134.0665000000008</v>
      </c>
      <c r="J32" s="48">
        <f>'[1]CORSI RECUPERO 2019'!P25</f>
        <v>5769.8835000000008</v>
      </c>
      <c r="K32" s="49">
        <v>8700</v>
      </c>
      <c r="L32" s="43">
        <f t="shared" si="0"/>
        <v>0</v>
      </c>
      <c r="M32" s="59">
        <v>20055933</v>
      </c>
      <c r="N32" s="58">
        <v>43704</v>
      </c>
    </row>
    <row r="33" spans="1:14" ht="72" customHeight="1" x14ac:dyDescent="0.25">
      <c r="A33" s="50" t="str">
        <f>'[1]STRAORD ATA LUGLIO AGOSTO'!B5</f>
        <v>STRAORDINARIO ATA PER CONGUAGLI FINE ANNO DOPO VERIFICA ASSENZE E FERIE</v>
      </c>
      <c r="B33" s="39"/>
      <c r="C33" s="39"/>
      <c r="D33" s="60">
        <f>'[1]STRAORD ATA LUGLIO AGOSTO'!E10</f>
        <v>5</v>
      </c>
      <c r="E33" s="48">
        <f>'[1]STRAORD ATA LUGLIO AGOSTO'!F10</f>
        <v>72.5</v>
      </c>
      <c r="F33" s="48">
        <f>'[1]STRAORD ATA LUGLIO AGOSTO'!G10</f>
        <v>6.38</v>
      </c>
      <c r="G33" s="48">
        <f>'[1]STRAORD ATA LUGLIO AGOSTO'!H10</f>
        <v>0.25374999999999998</v>
      </c>
      <c r="H33" s="48">
        <f>'[1]STRAORD ATA LUGLIO AGOSTO'!I10</f>
        <v>65.866250000000008</v>
      </c>
      <c r="I33" s="48">
        <f>'[1]STRAORD ATA LUGLIO AGOSTO'!J10</f>
        <v>17.783887500000002</v>
      </c>
      <c r="J33" s="48">
        <f>'[1]STRAORD ATA LUGLIO AGOSTO'!K10</f>
        <v>48.082362500000002</v>
      </c>
      <c r="K33" s="49">
        <v>72.5</v>
      </c>
      <c r="L33" s="43">
        <f t="shared" si="0"/>
        <v>0</v>
      </c>
      <c r="M33" s="59">
        <v>20281324</v>
      </c>
      <c r="N33" s="58">
        <v>43729</v>
      </c>
    </row>
    <row r="34" spans="1:14" ht="75.599999999999994" customHeight="1" x14ac:dyDescent="0.25">
      <c r="A34" s="61" t="str">
        <f>'[1]Coordinatori classe +'!B8</f>
        <v>COORDINATORI DI CLASSE E DIPARTIMENTI + COLLEGIO DOCENTI+REFERENTI DIDATTICI DI AREA+ISTRUZIONE DOMICILIARE+COMMISSIONI NAUTICO E PTOF+ALTRE COMMISSIONI</v>
      </c>
      <c r="B34" s="39"/>
      <c r="C34" s="40">
        <f>'[1]Coordinatori classe +'!D59</f>
        <v>607</v>
      </c>
      <c r="D34" s="39"/>
      <c r="E34" s="48">
        <f>'[1]Coordinatori classe +'!I59</f>
        <v>11316.48</v>
      </c>
      <c r="F34" s="48">
        <f>'[1]Coordinatori classe +'!J59</f>
        <v>995.85023999999976</v>
      </c>
      <c r="G34" s="48">
        <f>'[1]Coordinatori classe +'!K59</f>
        <v>39.607679999999988</v>
      </c>
      <c r="H34" s="48">
        <f>'[1]Coordinatori classe +'!L59</f>
        <v>10281.022079999997</v>
      </c>
      <c r="I34" s="48">
        <f>'[1]Coordinatori classe +'!M59</f>
        <v>2775.8759616000016</v>
      </c>
      <c r="J34" s="48">
        <f>'[1]Coordinatori classe +'!N59</f>
        <v>7505.1461183999991</v>
      </c>
      <c r="K34" s="49">
        <v>11316.48</v>
      </c>
      <c r="L34" s="43">
        <f t="shared" si="0"/>
        <v>0</v>
      </c>
      <c r="M34" s="62">
        <v>20399530</v>
      </c>
      <c r="N34" s="58">
        <v>43738</v>
      </c>
    </row>
    <row r="35" spans="1:14" ht="38.450000000000003" customHeight="1" x14ac:dyDescent="0.25">
      <c r="A35" s="52" t="str">
        <f>'[1]O.E. 17.18'!B6</f>
        <v>SOSTITUZIONE COLLEGHI ASSENTI ARRETRATI 2017/18</v>
      </c>
      <c r="B35" s="39">
        <f>'[1]O.E. 17.18'!D49</f>
        <v>189</v>
      </c>
      <c r="C35" s="39"/>
      <c r="D35" s="39"/>
      <c r="E35" s="48">
        <f>'[1]O.E. 17.18'!K49</f>
        <v>5120.1044999999995</v>
      </c>
      <c r="F35" s="48">
        <f>'[1]O.E. 17.18'!L49</f>
        <v>450.56919599999998</v>
      </c>
      <c r="G35" s="48">
        <f>'[1]O.E. 17.18'!M49</f>
        <v>17.920365749999995</v>
      </c>
      <c r="H35" s="48">
        <f>'[1]O.E. 17.18'!N49</f>
        <v>4651.6149382499989</v>
      </c>
      <c r="I35" s="48">
        <f>'[1]O.E. 17.18'!O49</f>
        <v>1767.613676535</v>
      </c>
      <c r="J35" s="48">
        <f>'[1]O.E. 17.18'!P49</f>
        <v>2884.0012617149991</v>
      </c>
      <c r="K35" s="49">
        <v>5120.1000000000004</v>
      </c>
      <c r="L35" s="43">
        <f t="shared" si="0"/>
        <v>4.4999999990977813E-3</v>
      </c>
      <c r="M35" s="63">
        <v>17155390</v>
      </c>
      <c r="N35" s="58">
        <v>43413</v>
      </c>
    </row>
    <row r="36" spans="1:14" ht="69.75" customHeight="1" x14ac:dyDescent="0.25">
      <c r="A36" s="52" t="str">
        <f>'[1]STRAORD doc ata arretrati'!B6</f>
        <v xml:space="preserve">STRAORDINARIO DOC. E ATA DI COMPETENZA E ANNI PRECEDENTI </v>
      </c>
      <c r="B36" s="39"/>
      <c r="C36" s="39"/>
      <c r="D36" s="39"/>
      <c r="E36" s="48">
        <f>'[1]STRAORD doc ata arretrati'!E24</f>
        <v>2155</v>
      </c>
      <c r="F36" s="48">
        <f>'[1]STRAORD doc ata arretrati'!F24</f>
        <v>189.64000000000001</v>
      </c>
      <c r="G36" s="48">
        <f>'[1]STRAORD doc ata arretrati'!G24</f>
        <v>7.5424999999999995</v>
      </c>
      <c r="H36" s="48">
        <f>'[1]STRAORD doc ata arretrati'!H24</f>
        <v>1957.8175000000001</v>
      </c>
      <c r="I36" s="48">
        <f>'[1]STRAORD doc ata arretrati'!I24</f>
        <v>528.610725</v>
      </c>
      <c r="J36" s="48">
        <f>'[1]STRAORD doc ata arretrati'!J24</f>
        <v>1429.2067750000001</v>
      </c>
      <c r="K36" s="48">
        <f>'[1]STRAORD doc ata arretrati'!E9+'[1]STRAORD doc ata arretrati'!E11+'[1]STRAORD doc ata arretrati'!E12+'[1]STRAORD doc ata arretrati'!E13+'[1]STRAORD doc ata arretrati'!E16</f>
        <v>1320</v>
      </c>
      <c r="L36" s="43">
        <f t="shared" si="0"/>
        <v>835</v>
      </c>
      <c r="M36" s="64" t="s">
        <v>22</v>
      </c>
      <c r="N36" s="65" t="s">
        <v>23</v>
      </c>
    </row>
    <row r="37" spans="1:14" ht="41.25" customHeight="1" x14ac:dyDescent="0.25">
      <c r="A37" s="52" t="str">
        <f>'[1]PROGETTI A 35EUIRO'!B5</f>
        <v>PROGETTI VARI</v>
      </c>
      <c r="B37" s="39"/>
      <c r="C37" s="39"/>
      <c r="D37" s="39"/>
      <c r="E37" s="48">
        <f>'[1]PROGETTI A 35EUIRO'!E18</f>
        <v>4585</v>
      </c>
      <c r="F37" s="48">
        <f>'[1]PROGETTI A 35EUIRO'!F18</f>
        <v>107.80000000000001</v>
      </c>
      <c r="G37" s="48">
        <f>'[1]PROGETTI A 35EUIRO'!G18</f>
        <v>4.2874999999999996</v>
      </c>
      <c r="H37" s="48">
        <f>'[1]PROGETTI A 35EUIRO'!H18</f>
        <v>1112.9124999999999</v>
      </c>
      <c r="I37" s="48">
        <f>'[1]PROGETTI A 35EUIRO'!I18</f>
        <v>300.48637500000001</v>
      </c>
      <c r="J37" s="48">
        <f>'[1]PROGETTI A 35EUIRO'!J18</f>
        <v>812.42612499999996</v>
      </c>
      <c r="K37" s="48">
        <v>4585</v>
      </c>
      <c r="L37" s="66">
        <f t="shared" si="0"/>
        <v>0</v>
      </c>
      <c r="M37" s="67"/>
      <c r="N37" s="58">
        <v>43731</v>
      </c>
    </row>
    <row r="38" spans="1:14" ht="41.25" customHeight="1" x14ac:dyDescent="0.25">
      <c r="A38" s="68" t="str">
        <f>'[1]arretrati corsi recup est 2018'!B8</f>
        <v>CORSI DI RECUPERO ESTIVI 2017/18 - arretrati a conguaglio</v>
      </c>
      <c r="B38" s="39"/>
      <c r="C38" s="39"/>
      <c r="D38" s="39"/>
      <c r="E38" s="48">
        <f>'[1]arretrati corsi recup est 2018'!E15</f>
        <v>2450</v>
      </c>
      <c r="F38" s="48">
        <f>'[1]arretrati corsi recup est 2018'!F15</f>
        <v>215.6</v>
      </c>
      <c r="G38" s="48">
        <f>'[1]arretrati corsi recup est 2018'!G15</f>
        <v>8.5750000000000011</v>
      </c>
      <c r="H38" s="48">
        <f>'[1]arretrati corsi recup est 2018'!H15</f>
        <v>2225.8250000000003</v>
      </c>
      <c r="I38" s="48">
        <f>'[1]arretrati corsi recup est 2018'!I15</f>
        <v>600.97275000000002</v>
      </c>
      <c r="J38" s="48">
        <f>'[1]arretrati corsi recup est 2018'!J15</f>
        <v>1624.8522499999997</v>
      </c>
      <c r="K38" s="48">
        <v>2450</v>
      </c>
      <c r="L38" s="66">
        <f t="shared" si="0"/>
        <v>0</v>
      </c>
      <c r="M38" s="69" t="s">
        <v>24</v>
      </c>
      <c r="N38" s="65" t="s">
        <v>25</v>
      </c>
    </row>
    <row r="39" spans="1:14" ht="36" x14ac:dyDescent="0.25">
      <c r="A39" s="70" t="str">
        <f>'[1]straord ata doc sosp x accerta'!B5</f>
        <v xml:space="preserve">STRAORDINARIO ATA 2018/19 RICHIESTO A RECUPERO </v>
      </c>
      <c r="B39" s="39"/>
      <c r="C39" s="39"/>
      <c r="D39" s="39"/>
      <c r="E39" s="48">
        <f>'[1]straord ata doc sosp x accerta'!F21</f>
        <v>3008.5</v>
      </c>
      <c r="F39" s="48">
        <f>'[1]straord ata doc sosp x accerta'!G21</f>
        <v>264.74799999999999</v>
      </c>
      <c r="G39" s="48">
        <f>'[1]straord ata doc sosp x accerta'!H21</f>
        <v>10.52975</v>
      </c>
      <c r="H39" s="48">
        <f>'[1]straord ata doc sosp x accerta'!I21</f>
        <v>2733.2222499999998</v>
      </c>
      <c r="I39" s="48">
        <f>'[1]straord ata doc sosp x accerta'!J21</f>
        <v>737.97000750000007</v>
      </c>
      <c r="J39" s="48">
        <f>'[1]straord ata doc sosp x accerta'!K21</f>
        <v>1995.2522425</v>
      </c>
      <c r="K39" s="48">
        <v>0</v>
      </c>
      <c r="L39" s="66">
        <f t="shared" si="0"/>
        <v>3008.5</v>
      </c>
      <c r="M39" s="67"/>
      <c r="N39" s="58"/>
    </row>
    <row r="40" spans="1:14" ht="36" x14ac:dyDescent="0.25">
      <c r="A40" s="71" t="str">
        <f>'[1]O.E. 18.19fuscaldo'!B6</f>
        <v>SOSTITUZIONE COLLEGHI ASSENTI</v>
      </c>
      <c r="B40" s="72">
        <f>'[1]O.E. 18.19fuscaldo'!D17</f>
        <v>43</v>
      </c>
      <c r="C40" s="72"/>
      <c r="D40" s="72"/>
      <c r="E40" s="73">
        <f>'[1]O.E. 18.19fuscaldo'!K17</f>
        <v>1204.43</v>
      </c>
      <c r="F40" s="73">
        <f>'[1]O.E. 18.19fuscaldo'!L17</f>
        <v>105.98984000000002</v>
      </c>
      <c r="G40" s="73">
        <f>'[1]O.E. 18.19fuscaldo'!M17</f>
        <v>4.2155050000000003</v>
      </c>
      <c r="H40" s="73">
        <f>'[1]O.E. 18.19fuscaldo'!N17</f>
        <v>1094.2246550000002</v>
      </c>
      <c r="I40" s="73">
        <f>'[1]O.E. 18.19fuscaldo'!O17</f>
        <v>298.23983620000013</v>
      </c>
      <c r="J40" s="73">
        <f>'[1]O.E. 18.19fuscaldo'!P17</f>
        <v>795.9848188000002</v>
      </c>
      <c r="K40" s="73">
        <v>1204.43</v>
      </c>
      <c r="L40" s="66">
        <f t="shared" si="0"/>
        <v>0</v>
      </c>
      <c r="M40" s="74">
        <v>43686</v>
      </c>
      <c r="N40" s="75">
        <f>'[1]O.E. 18.19fuscaldo'!B4</f>
        <v>19956400</v>
      </c>
    </row>
    <row r="41" spans="1:14" ht="36" x14ac:dyDescent="0.25">
      <c r="A41" s="71" t="str">
        <f>'[1]O.E. 18.19 cetraro'!B6</f>
        <v>SOSTITUZIONE COLLEGHI ASSENTI</v>
      </c>
      <c r="B41" s="72">
        <f>'[1]O.E. 18.19 cetraro'!D30</f>
        <v>38</v>
      </c>
      <c r="C41" s="72"/>
      <c r="D41" s="72"/>
      <c r="E41" s="73">
        <f>'[1]O.E. 18.19 cetraro'!K30</f>
        <v>1064.3799999999999</v>
      </c>
      <c r="F41" s="73">
        <f>'[1]O.E. 18.19 cetraro'!L30</f>
        <v>93.665440000000004</v>
      </c>
      <c r="G41" s="73">
        <f>'[1]O.E. 18.19 cetraro'!M30</f>
        <v>3.7253299999999996</v>
      </c>
      <c r="H41" s="73">
        <f>'[1]O.E. 18.19 cetraro'!N30</f>
        <v>966.98923000000013</v>
      </c>
      <c r="I41" s="73">
        <f>'[1]O.E. 18.19 cetraro'!O30</f>
        <v>359.05836935000002</v>
      </c>
      <c r="J41" s="73">
        <f>'[1]O.E. 18.19 cetraro'!P30</f>
        <v>607.93086065</v>
      </c>
      <c r="K41" s="73">
        <v>1064.3800000000001</v>
      </c>
      <c r="L41" s="66">
        <f t="shared" si="0"/>
        <v>0</v>
      </c>
      <c r="M41" s="76" t="s">
        <v>26</v>
      </c>
      <c r="N41" s="77" t="s">
        <v>27</v>
      </c>
    </row>
    <row r="42" spans="1:14" ht="43.9" customHeight="1" thickBot="1" x14ac:dyDescent="0.3">
      <c r="A42" s="78" t="s">
        <v>28</v>
      </c>
      <c r="B42" s="79">
        <f>SUM(B15:B37)</f>
        <v>354</v>
      </c>
      <c r="C42" s="80">
        <f>SUM(C15:C37)</f>
        <v>2305</v>
      </c>
      <c r="D42" s="80">
        <f>SUM(D15:D37)</f>
        <v>1201.2702702702702</v>
      </c>
      <c r="E42" s="81">
        <f t="shared" ref="E42:L42" si="1">SUM(E15:E41)</f>
        <v>139156.84450000001</v>
      </c>
      <c r="F42" s="81">
        <f t="shared" si="1"/>
        <v>11475.801435999998</v>
      </c>
      <c r="G42" s="81">
        <f t="shared" si="1"/>
        <v>456.42392074999998</v>
      </c>
      <c r="H42" s="81">
        <f t="shared" si="1"/>
        <v>118474.60914325001</v>
      </c>
      <c r="I42" s="81">
        <f t="shared" si="1"/>
        <v>36143.94888883501</v>
      </c>
      <c r="J42" s="81">
        <f t="shared" si="1"/>
        <v>82330.660254415008</v>
      </c>
      <c r="K42" s="81">
        <f t="shared" si="1"/>
        <v>135313.34000000003</v>
      </c>
      <c r="L42" s="81">
        <f t="shared" si="1"/>
        <v>3843.5044999999991</v>
      </c>
      <c r="M42" s="82">
        <f>SUM(K42:L42)</f>
        <v>139156.84450000004</v>
      </c>
    </row>
    <row r="43" spans="1:14" ht="28.9" customHeight="1" x14ac:dyDescent="0.25">
      <c r="A43" s="83" t="s">
        <v>29</v>
      </c>
      <c r="B43" s="83"/>
      <c r="C43" s="83"/>
      <c r="D43" s="84"/>
      <c r="E43" s="85"/>
      <c r="F43" s="85"/>
      <c r="G43" s="21"/>
      <c r="H43" s="86"/>
      <c r="I43" s="86"/>
      <c r="J43" s="87"/>
      <c r="K43" s="87"/>
      <c r="L43" s="88"/>
      <c r="M43" s="89"/>
    </row>
    <row r="44" spans="1:14" ht="27.6" customHeight="1" x14ac:dyDescent="0.25">
      <c r="A44" s="17" t="s">
        <v>30</v>
      </c>
      <c r="B44" s="17"/>
      <c r="C44" s="17"/>
      <c r="D44" s="90"/>
      <c r="E44" s="21"/>
      <c r="F44" s="21"/>
      <c r="G44" s="21"/>
      <c r="H44" s="21"/>
      <c r="I44" s="21"/>
      <c r="J44" s="19"/>
      <c r="K44" s="91"/>
      <c r="L44" s="92"/>
      <c r="M44" s="89"/>
      <c r="N44" s="82"/>
    </row>
    <row r="45" spans="1:14" ht="13.5" thickBot="1" x14ac:dyDescent="0.25">
      <c r="A45" s="93"/>
      <c r="B45" s="94"/>
      <c r="C45" s="90"/>
      <c r="D45" s="90"/>
      <c r="E45" s="19"/>
      <c r="F45" s="19"/>
      <c r="G45" s="19"/>
      <c r="H45" s="19"/>
      <c r="I45" s="19"/>
      <c r="J45" s="19"/>
      <c r="K45" s="91"/>
      <c r="L45" s="92"/>
      <c r="M45" s="92"/>
    </row>
    <row r="46" spans="1:14" ht="64.150000000000006" customHeight="1" thickBot="1" x14ac:dyDescent="0.4">
      <c r="A46" s="95" t="s">
        <v>31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7"/>
    </row>
    <row r="47" spans="1:14" ht="126.75" thickBot="1" x14ac:dyDescent="0.3">
      <c r="A47" s="98"/>
      <c r="B47" s="99" t="s">
        <v>32</v>
      </c>
      <c r="C47" s="100" t="s">
        <v>33</v>
      </c>
      <c r="D47" s="101" t="s">
        <v>34</v>
      </c>
      <c r="E47" s="100" t="s">
        <v>35</v>
      </c>
      <c r="F47" s="102"/>
      <c r="G47" s="103"/>
      <c r="H47" s="102" t="s">
        <v>36</v>
      </c>
      <c r="I47" s="104" t="s">
        <v>37</v>
      </c>
      <c r="J47" s="99" t="s">
        <v>38</v>
      </c>
      <c r="K47" s="105" t="s">
        <v>39</v>
      </c>
      <c r="L47" s="99" t="s">
        <v>40</v>
      </c>
      <c r="N47" s="106"/>
    </row>
    <row r="48" spans="1:14" s="114" customFormat="1" ht="45.75" customHeight="1" x14ac:dyDescent="0.2">
      <c r="A48" s="107" t="s">
        <v>41</v>
      </c>
      <c r="B48" s="108">
        <v>12844.92</v>
      </c>
      <c r="C48" s="109">
        <f>62259.68-5370</f>
        <v>56889.68</v>
      </c>
      <c r="D48" s="109">
        <f>12748.35-12844.92</f>
        <v>-96.569999999999709</v>
      </c>
      <c r="E48" s="109">
        <v>1989.51</v>
      </c>
      <c r="F48" s="108"/>
      <c r="G48" s="108"/>
      <c r="H48" s="108">
        <f>B48+C48+D48+E48+F48+G48</f>
        <v>71627.539999999994</v>
      </c>
      <c r="I48" s="110">
        <f>E17+E19+E20+E21+E22+E23+E28+E29+E30+E31+E32+E34+E36+E37+E38</f>
        <v>68266.48</v>
      </c>
      <c r="J48" s="111">
        <f>H48-I48</f>
        <v>3361.0599999999977</v>
      </c>
      <c r="K48" s="112">
        <v>0</v>
      </c>
      <c r="L48" s="113">
        <f>J48-K48</f>
        <v>3361.0599999999977</v>
      </c>
    </row>
    <row r="49" spans="1:14" s="114" customFormat="1" ht="42.75" customHeight="1" x14ac:dyDescent="0.2">
      <c r="A49" s="115" t="s">
        <v>42</v>
      </c>
      <c r="B49" s="108"/>
      <c r="C49" s="109">
        <v>18612.490000000002</v>
      </c>
      <c r="D49" s="116"/>
      <c r="E49" s="109"/>
      <c r="F49" s="117"/>
      <c r="G49" s="117"/>
      <c r="H49" s="108">
        <f t="shared" ref="H49:H53" si="2">B49+C49+D49+E49+F49+G49</f>
        <v>18612.490000000002</v>
      </c>
      <c r="I49" s="118">
        <f>E27+E33+E39</f>
        <v>14378</v>
      </c>
      <c r="J49" s="111">
        <f t="shared" ref="J49:J50" si="3">H49-I49</f>
        <v>4234.4900000000016</v>
      </c>
      <c r="K49" s="112"/>
      <c r="L49" s="119">
        <f>J49-K49</f>
        <v>4234.4900000000016</v>
      </c>
    </row>
    <row r="50" spans="1:14" s="114" customFormat="1" ht="37.15" customHeight="1" x14ac:dyDescent="0.2">
      <c r="A50" s="115" t="s">
        <v>43</v>
      </c>
      <c r="B50" s="108"/>
      <c r="C50" s="116"/>
      <c r="D50" s="116"/>
      <c r="E50" s="116"/>
      <c r="F50" s="117"/>
      <c r="G50" s="117"/>
      <c r="H50" s="108">
        <f t="shared" si="2"/>
        <v>0</v>
      </c>
      <c r="I50" s="118">
        <v>0</v>
      </c>
      <c r="J50" s="111">
        <f t="shared" si="3"/>
        <v>0</v>
      </c>
      <c r="K50" s="120"/>
      <c r="L50" s="119">
        <f>J50-K50</f>
        <v>0</v>
      </c>
    </row>
    <row r="51" spans="1:14" s="126" customFormat="1" ht="46.5" customHeight="1" x14ac:dyDescent="0.2">
      <c r="A51" s="121" t="s">
        <v>44</v>
      </c>
      <c r="B51" s="122">
        <f>SUM(B48:B50)</f>
        <v>12844.92</v>
      </c>
      <c r="C51" s="122">
        <f>SUM(C48:C50)</f>
        <v>75502.17</v>
      </c>
      <c r="D51" s="122">
        <f t="shared" ref="D51:L51" si="4">SUM(D48:D50)</f>
        <v>-96.569999999999709</v>
      </c>
      <c r="E51" s="122">
        <f t="shared" si="4"/>
        <v>1989.51</v>
      </c>
      <c r="F51" s="122"/>
      <c r="G51" s="122">
        <f t="shared" si="4"/>
        <v>0</v>
      </c>
      <c r="H51" s="122">
        <f>SUM(H48:H50)</f>
        <v>90240.03</v>
      </c>
      <c r="I51" s="123">
        <f t="shared" si="4"/>
        <v>82644.479999999996</v>
      </c>
      <c r="J51" s="124">
        <f t="shared" si="4"/>
        <v>7595.5499999999993</v>
      </c>
      <c r="K51" s="122">
        <f t="shared" si="4"/>
        <v>0</v>
      </c>
      <c r="L51" s="125">
        <f t="shared" si="4"/>
        <v>7595.5499999999993</v>
      </c>
    </row>
    <row r="52" spans="1:14" s="114" customFormat="1" ht="41.25" customHeight="1" x14ac:dyDescent="0.2">
      <c r="A52" s="115" t="s">
        <v>45</v>
      </c>
      <c r="B52" s="117">
        <v>0</v>
      </c>
      <c r="C52" s="127">
        <v>5370</v>
      </c>
      <c r="D52" s="127"/>
      <c r="E52" s="128"/>
      <c r="F52" s="117"/>
      <c r="G52" s="117"/>
      <c r="H52" s="108">
        <f t="shared" si="2"/>
        <v>5370</v>
      </c>
      <c r="I52" s="118">
        <f>E18</f>
        <v>5370</v>
      </c>
      <c r="J52" s="129">
        <f>H52-I52</f>
        <v>0</v>
      </c>
      <c r="K52" s="120"/>
      <c r="L52" s="119">
        <f t="shared" ref="L52:L68" si="5">J52-K52</f>
        <v>0</v>
      </c>
    </row>
    <row r="53" spans="1:14" s="114" customFormat="1" ht="36" x14ac:dyDescent="0.2">
      <c r="A53" s="115" t="s">
        <v>46</v>
      </c>
      <c r="B53" s="117"/>
      <c r="C53" s="127"/>
      <c r="D53" s="127"/>
      <c r="E53" s="128"/>
      <c r="F53" s="117"/>
      <c r="G53" s="117"/>
      <c r="H53" s="108">
        <f t="shared" si="2"/>
        <v>0</v>
      </c>
      <c r="I53" s="118"/>
      <c r="J53" s="129">
        <f>H53-I53</f>
        <v>0</v>
      </c>
      <c r="K53" s="120"/>
      <c r="L53" s="119">
        <f t="shared" si="5"/>
        <v>0</v>
      </c>
    </row>
    <row r="54" spans="1:14" s="126" customFormat="1" ht="25.15" customHeight="1" x14ac:dyDescent="0.2">
      <c r="A54" s="121" t="s">
        <v>44</v>
      </c>
      <c r="B54" s="122">
        <f>SUM(B51:B53)</f>
        <v>12844.92</v>
      </c>
      <c r="C54" s="122">
        <f t="shared" ref="C54:L54" si="6">SUM(C51:C53)</f>
        <v>80872.17</v>
      </c>
      <c r="D54" s="122">
        <f t="shared" si="6"/>
        <v>-96.569999999999709</v>
      </c>
      <c r="E54" s="122">
        <f t="shared" si="6"/>
        <v>1989.51</v>
      </c>
      <c r="F54" s="122">
        <f t="shared" si="6"/>
        <v>0</v>
      </c>
      <c r="G54" s="122">
        <f t="shared" si="6"/>
        <v>0</v>
      </c>
      <c r="H54" s="122">
        <f t="shared" si="6"/>
        <v>95610.03</v>
      </c>
      <c r="I54" s="123">
        <f t="shared" si="6"/>
        <v>88014.48</v>
      </c>
      <c r="J54" s="124">
        <f t="shared" si="6"/>
        <v>7595.5499999999993</v>
      </c>
      <c r="K54" s="122">
        <f t="shared" si="6"/>
        <v>0</v>
      </c>
      <c r="L54" s="125">
        <f t="shared" si="6"/>
        <v>7595.5499999999993</v>
      </c>
      <c r="M54" s="130"/>
    </row>
    <row r="55" spans="1:14" s="114" customFormat="1" ht="25.15" customHeight="1" x14ac:dyDescent="0.2">
      <c r="A55" s="115" t="s">
        <v>47</v>
      </c>
      <c r="B55" s="117">
        <v>0</v>
      </c>
      <c r="C55" s="127">
        <v>6269.69</v>
      </c>
      <c r="D55" s="127">
        <f>6272.53-C55</f>
        <v>2.8400000000001455</v>
      </c>
      <c r="E55" s="128"/>
      <c r="F55" s="117"/>
      <c r="G55" s="117"/>
      <c r="H55" s="108">
        <f t="shared" ref="H55:H57" si="7">B55+C55+D55+E55+F55+G55</f>
        <v>6272.53</v>
      </c>
      <c r="I55" s="118">
        <f>E25</f>
        <v>6272.5300000000007</v>
      </c>
      <c r="J55" s="129">
        <f>H55-I55</f>
        <v>0</v>
      </c>
      <c r="K55" s="120"/>
      <c r="L55" s="119">
        <f t="shared" ref="L55" si="8">J55-K55</f>
        <v>0</v>
      </c>
    </row>
    <row r="56" spans="1:14" s="126" customFormat="1" ht="25.15" customHeight="1" x14ac:dyDescent="0.2">
      <c r="A56" s="121" t="s">
        <v>44</v>
      </c>
      <c r="B56" s="122">
        <f t="shared" ref="B56:I56" si="9">SUM(B54:B55)</f>
        <v>12844.92</v>
      </c>
      <c r="C56" s="122">
        <f t="shared" si="9"/>
        <v>87141.86</v>
      </c>
      <c r="D56" s="122">
        <f t="shared" si="9"/>
        <v>-93.729999999999563</v>
      </c>
      <c r="E56" s="122">
        <f t="shared" si="9"/>
        <v>1989.51</v>
      </c>
      <c r="F56" s="122">
        <f t="shared" si="9"/>
        <v>0</v>
      </c>
      <c r="G56" s="122">
        <f t="shared" si="9"/>
        <v>0</v>
      </c>
      <c r="H56" s="122">
        <f t="shared" si="9"/>
        <v>101882.56</v>
      </c>
      <c r="I56" s="123">
        <f t="shared" si="9"/>
        <v>94287.01</v>
      </c>
      <c r="J56" s="131">
        <f>J54+J55</f>
        <v>7595.5499999999993</v>
      </c>
      <c r="K56" s="132">
        <f>K54+K55</f>
        <v>0</v>
      </c>
      <c r="L56" s="125">
        <f t="shared" si="5"/>
        <v>7595.5499999999993</v>
      </c>
    </row>
    <row r="57" spans="1:14" s="114" customFormat="1" ht="25.15" customHeight="1" x14ac:dyDescent="0.2">
      <c r="A57" s="133" t="s">
        <v>48</v>
      </c>
      <c r="B57" s="117">
        <v>888.4</v>
      </c>
      <c r="C57" s="134">
        <v>4856.07</v>
      </c>
      <c r="D57" s="134"/>
      <c r="E57" s="116"/>
      <c r="F57" s="117"/>
      <c r="G57" s="117"/>
      <c r="H57" s="108">
        <f t="shared" si="7"/>
        <v>5744.4699999999993</v>
      </c>
      <c r="I57" s="118">
        <f>E26</f>
        <v>4464.6099999999997</v>
      </c>
      <c r="J57" s="129">
        <f t="shared" ref="J57:J64" si="10">H57-I57</f>
        <v>1279.8599999999997</v>
      </c>
      <c r="K57" s="120"/>
      <c r="L57" s="119">
        <f t="shared" si="5"/>
        <v>1279.8599999999997</v>
      </c>
    </row>
    <row r="58" spans="1:14" s="114" customFormat="1" ht="25.15" customHeight="1" thickBot="1" x14ac:dyDescent="0.25">
      <c r="A58" s="121" t="s">
        <v>49</v>
      </c>
      <c r="B58" s="122">
        <f t="shared" ref="B58:I58" si="11">SUM(B56:B57)</f>
        <v>13733.32</v>
      </c>
      <c r="C58" s="122">
        <f t="shared" si="11"/>
        <v>91997.93</v>
      </c>
      <c r="D58" s="122">
        <f t="shared" si="11"/>
        <v>-93.729999999999563</v>
      </c>
      <c r="E58" s="122">
        <f t="shared" si="11"/>
        <v>1989.51</v>
      </c>
      <c r="F58" s="122">
        <f t="shared" si="11"/>
        <v>0</v>
      </c>
      <c r="G58" s="122">
        <f t="shared" si="11"/>
        <v>0</v>
      </c>
      <c r="H58" s="122">
        <f t="shared" si="11"/>
        <v>107627.03</v>
      </c>
      <c r="I58" s="123">
        <f t="shared" si="11"/>
        <v>98751.62</v>
      </c>
      <c r="J58" s="131">
        <f>J56+J57</f>
        <v>8875.41</v>
      </c>
      <c r="K58" s="132">
        <f>K56+K57</f>
        <v>0</v>
      </c>
      <c r="L58" s="125">
        <f t="shared" si="5"/>
        <v>8875.41</v>
      </c>
      <c r="M58" s="135"/>
    </row>
    <row r="59" spans="1:14" s="114" customFormat="1" ht="41.25" customHeight="1" thickBot="1" x14ac:dyDescent="0.25">
      <c r="A59" s="100" t="s">
        <v>50</v>
      </c>
      <c r="B59" s="136">
        <v>2899.37</v>
      </c>
      <c r="C59" s="137"/>
      <c r="D59" s="138">
        <v>-2899.37</v>
      </c>
      <c r="E59" s="139"/>
      <c r="F59" s="139"/>
      <c r="G59" s="139"/>
      <c r="H59" s="138">
        <f>B59+C59+D59+E59+F59+G59</f>
        <v>0</v>
      </c>
      <c r="I59" s="140"/>
      <c r="J59" s="131">
        <f>H59-I59</f>
        <v>0</v>
      </c>
      <c r="K59" s="122"/>
      <c r="L59" s="141">
        <f t="shared" si="5"/>
        <v>0</v>
      </c>
      <c r="M59" s="135"/>
    </row>
    <row r="60" spans="1:14" s="114" customFormat="1" ht="41.25" customHeight="1" thickBot="1" x14ac:dyDescent="0.25">
      <c r="A60" s="100" t="s">
        <v>51</v>
      </c>
      <c r="B60" s="137"/>
      <c r="C60" s="136">
        <v>3755.46</v>
      </c>
      <c r="D60" s="138">
        <v>-1375</v>
      </c>
      <c r="E60" s="142"/>
      <c r="F60" s="142"/>
      <c r="G60" s="142"/>
      <c r="H60" s="138">
        <f>B60+C60+D60+E60+F60+G60</f>
        <v>2380.46</v>
      </c>
      <c r="I60" s="140"/>
      <c r="J60" s="131">
        <f>H60-I60</f>
        <v>2380.46</v>
      </c>
      <c r="K60" s="122"/>
      <c r="L60" s="141">
        <f t="shared" si="5"/>
        <v>2380.46</v>
      </c>
      <c r="M60" s="135"/>
    </row>
    <row r="61" spans="1:14" s="114" customFormat="1" ht="25.15" customHeight="1" x14ac:dyDescent="0.2">
      <c r="A61" s="121" t="s">
        <v>52</v>
      </c>
      <c r="B61" s="122">
        <f>SUM(B59:B60)</f>
        <v>2899.37</v>
      </c>
      <c r="C61" s="122">
        <f t="shared" ref="C61:L61" si="12">SUM(C59:C60)</f>
        <v>3755.46</v>
      </c>
      <c r="D61" s="122">
        <f t="shared" si="12"/>
        <v>-4274.37</v>
      </c>
      <c r="E61" s="122">
        <f t="shared" si="12"/>
        <v>0</v>
      </c>
      <c r="F61" s="122">
        <f t="shared" si="12"/>
        <v>0</v>
      </c>
      <c r="G61" s="122">
        <f t="shared" si="12"/>
        <v>0</v>
      </c>
      <c r="H61" s="122">
        <f t="shared" si="12"/>
        <v>2380.46</v>
      </c>
      <c r="I61" s="122">
        <f t="shared" si="12"/>
        <v>0</v>
      </c>
      <c r="J61" s="122">
        <f t="shared" si="12"/>
        <v>2380.46</v>
      </c>
      <c r="K61" s="122">
        <f t="shared" si="12"/>
        <v>0</v>
      </c>
      <c r="L61" s="122">
        <f t="shared" si="12"/>
        <v>2380.46</v>
      </c>
      <c r="M61" s="135"/>
      <c r="N61" s="143"/>
    </row>
    <row r="62" spans="1:14" s="114" customFormat="1" ht="25.15" customHeight="1" x14ac:dyDescent="0.2">
      <c r="A62" s="121" t="s">
        <v>53</v>
      </c>
      <c r="B62" s="122">
        <f>B58+B61</f>
        <v>16632.689999999999</v>
      </c>
      <c r="C62" s="122">
        <f t="shared" ref="C62:L62" si="13">C58+C61</f>
        <v>95753.39</v>
      </c>
      <c r="D62" s="122">
        <f t="shared" si="13"/>
        <v>-4368.0999999999995</v>
      </c>
      <c r="E62" s="122">
        <f t="shared" si="13"/>
        <v>1989.51</v>
      </c>
      <c r="F62" s="122">
        <f t="shared" si="13"/>
        <v>0</v>
      </c>
      <c r="G62" s="122">
        <f t="shared" si="13"/>
        <v>0</v>
      </c>
      <c r="H62" s="122">
        <f t="shared" si="13"/>
        <v>110007.49</v>
      </c>
      <c r="I62" s="122">
        <f t="shared" si="13"/>
        <v>98751.62</v>
      </c>
      <c r="J62" s="122">
        <f t="shared" si="13"/>
        <v>11255.869999999999</v>
      </c>
      <c r="K62" s="122">
        <f t="shared" si="13"/>
        <v>0</v>
      </c>
      <c r="L62" s="122">
        <f t="shared" si="13"/>
        <v>11255.869999999999</v>
      </c>
      <c r="M62" s="135"/>
      <c r="N62" s="143"/>
    </row>
    <row r="63" spans="1:14" s="114" customFormat="1" ht="25.15" customHeight="1" x14ac:dyDescent="0.2">
      <c r="A63" s="115" t="s">
        <v>54</v>
      </c>
      <c r="B63" s="144">
        <v>4.33</v>
      </c>
      <c r="C63" s="117">
        <v>3724.25</v>
      </c>
      <c r="D63" s="117">
        <v>-4.33</v>
      </c>
      <c r="E63" s="144">
        <f>4659.15-3724.25</f>
        <v>934.89999999999964</v>
      </c>
      <c r="F63" s="117"/>
      <c r="G63" s="144"/>
      <c r="H63" s="108">
        <f t="shared" ref="H63:H64" si="14">B63+C63+D63+E63+F63+G63</f>
        <v>4659.1499999999996</v>
      </c>
      <c r="I63" s="118">
        <f>E24</f>
        <v>4659.1499999999996</v>
      </c>
      <c r="J63" s="129">
        <f t="shared" si="10"/>
        <v>0</v>
      </c>
      <c r="K63" s="145"/>
      <c r="L63" s="119">
        <f t="shared" si="5"/>
        <v>0</v>
      </c>
      <c r="M63" s="135"/>
    </row>
    <row r="64" spans="1:14" s="114" customFormat="1" ht="18" x14ac:dyDescent="0.2">
      <c r="A64" s="115" t="s">
        <v>55</v>
      </c>
      <c r="B64" s="144">
        <v>6252.28</v>
      </c>
      <c r="C64" s="127">
        <v>4164.08</v>
      </c>
      <c r="D64" s="127">
        <f>844.06-84.03</f>
        <v>760.03</v>
      </c>
      <c r="E64" s="128"/>
      <c r="F64" s="117"/>
      <c r="G64" s="144"/>
      <c r="H64" s="108">
        <f t="shared" si="14"/>
        <v>11176.390000000001</v>
      </c>
      <c r="I64" s="118">
        <f>E35+E40+E41</f>
        <v>7388.9144999999999</v>
      </c>
      <c r="J64" s="129">
        <f t="shared" si="10"/>
        <v>3787.4755000000014</v>
      </c>
      <c r="K64" s="146"/>
      <c r="L64" s="119">
        <f t="shared" si="5"/>
        <v>3787.4755000000014</v>
      </c>
      <c r="M64" s="135"/>
    </row>
    <row r="65" spans="1:13" s="114" customFormat="1" ht="25.15" customHeight="1" x14ac:dyDescent="0.2">
      <c r="A65" s="147" t="s">
        <v>56</v>
      </c>
      <c r="B65" s="139">
        <f t="shared" ref="B65:I65" si="15">SUM(B63:B64)</f>
        <v>6256.61</v>
      </c>
      <c r="C65" s="139">
        <f t="shared" si="15"/>
        <v>7888.33</v>
      </c>
      <c r="D65" s="139">
        <f t="shared" si="15"/>
        <v>755.69999999999993</v>
      </c>
      <c r="E65" s="139">
        <f t="shared" si="15"/>
        <v>934.89999999999964</v>
      </c>
      <c r="F65" s="139">
        <f t="shared" si="15"/>
        <v>0</v>
      </c>
      <c r="G65" s="139">
        <f t="shared" si="15"/>
        <v>0</v>
      </c>
      <c r="H65" s="139">
        <f t="shared" si="15"/>
        <v>15835.54</v>
      </c>
      <c r="I65" s="140">
        <f t="shared" si="15"/>
        <v>12048.0645</v>
      </c>
      <c r="J65" s="131">
        <f>J63+J64</f>
        <v>3787.4755000000014</v>
      </c>
      <c r="K65" s="132">
        <f>K63+K64</f>
        <v>0</v>
      </c>
      <c r="L65" s="125">
        <f t="shared" si="5"/>
        <v>3787.4755000000014</v>
      </c>
      <c r="M65" s="135"/>
    </row>
    <row r="66" spans="1:13" s="114" customFormat="1" ht="37.9" customHeight="1" thickBot="1" x14ac:dyDescent="0.25">
      <c r="A66" s="148" t="s">
        <v>57</v>
      </c>
      <c r="B66" s="138">
        <f t="shared" ref="B66:K66" si="16">B58+B65</f>
        <v>19989.93</v>
      </c>
      <c r="C66" s="138">
        <f t="shared" si="16"/>
        <v>99886.26</v>
      </c>
      <c r="D66" s="138">
        <f t="shared" si="16"/>
        <v>661.97000000000037</v>
      </c>
      <c r="E66" s="138">
        <f t="shared" si="16"/>
        <v>2924.41</v>
      </c>
      <c r="F66" s="138">
        <f t="shared" si="16"/>
        <v>0</v>
      </c>
      <c r="G66" s="138">
        <f t="shared" si="16"/>
        <v>0</v>
      </c>
      <c r="H66" s="138">
        <f t="shared" si="16"/>
        <v>123462.57</v>
      </c>
      <c r="I66" s="149">
        <f t="shared" si="16"/>
        <v>110799.6845</v>
      </c>
      <c r="J66" s="150">
        <f t="shared" si="16"/>
        <v>12662.8855</v>
      </c>
      <c r="K66" s="151">
        <f t="shared" si="16"/>
        <v>0</v>
      </c>
      <c r="L66" s="141">
        <f t="shared" si="5"/>
        <v>12662.8855</v>
      </c>
    </row>
    <row r="67" spans="1:13" s="114" customFormat="1" ht="54.75" thickBot="1" x14ac:dyDescent="0.25">
      <c r="A67" s="152" t="s">
        <v>58</v>
      </c>
      <c r="B67" s="136">
        <v>12547.51</v>
      </c>
      <c r="C67" s="136"/>
      <c r="D67" s="138"/>
      <c r="E67" s="153"/>
      <c r="F67" s="142"/>
      <c r="G67" s="142"/>
      <c r="H67" s="122">
        <f>B67+C67+D67+E67+F67+G67</f>
        <v>12547.51</v>
      </c>
      <c r="I67" s="154">
        <f>E15</f>
        <v>12547.51</v>
      </c>
      <c r="J67" s="131">
        <f t="shared" ref="J67" si="17">H67-I67</f>
        <v>0</v>
      </c>
      <c r="K67" s="138"/>
      <c r="L67" s="125">
        <f t="shared" si="5"/>
        <v>0</v>
      </c>
      <c r="M67" s="143"/>
    </row>
    <row r="68" spans="1:13" s="114" customFormat="1" ht="100.9" customHeight="1" thickBot="1" x14ac:dyDescent="0.25">
      <c r="A68" s="152" t="s">
        <v>59</v>
      </c>
      <c r="B68" s="142">
        <v>0</v>
      </c>
      <c r="C68" s="142">
        <v>15809.65</v>
      </c>
      <c r="D68" s="142">
        <v>0</v>
      </c>
      <c r="E68" s="142"/>
      <c r="F68" s="142"/>
      <c r="G68" s="142"/>
      <c r="H68" s="138">
        <f>B68+C68+D68+E68+F68+G68</f>
        <v>15809.65</v>
      </c>
      <c r="I68" s="154">
        <f>'[1]legge 107 18-19'!K38</f>
        <v>15809.65</v>
      </c>
      <c r="J68" s="131">
        <f>H68-I68</f>
        <v>0</v>
      </c>
      <c r="K68" s="138"/>
      <c r="L68" s="141">
        <f t="shared" si="5"/>
        <v>0</v>
      </c>
    </row>
    <row r="69" spans="1:13" s="114" customFormat="1" ht="37.9" customHeight="1" thickBot="1" x14ac:dyDescent="0.25">
      <c r="A69" s="155" t="s">
        <v>57</v>
      </c>
      <c r="B69" s="153">
        <f>B58+B61+B65+B67+B68</f>
        <v>35436.81</v>
      </c>
      <c r="C69" s="153">
        <f t="shared" ref="C69:L69" si="18">C58+C61+C65+C67+C68</f>
        <v>119451.37</v>
      </c>
      <c r="D69" s="153">
        <f t="shared" si="18"/>
        <v>-3612.3999999999996</v>
      </c>
      <c r="E69" s="153">
        <f t="shared" si="18"/>
        <v>2924.41</v>
      </c>
      <c r="F69" s="153">
        <f t="shared" si="18"/>
        <v>0</v>
      </c>
      <c r="G69" s="153">
        <f t="shared" si="18"/>
        <v>0</v>
      </c>
      <c r="H69" s="153">
        <f t="shared" si="18"/>
        <v>154200.19</v>
      </c>
      <c r="I69" s="153">
        <f t="shared" si="18"/>
        <v>139156.84450000001</v>
      </c>
      <c r="J69" s="153">
        <f t="shared" si="18"/>
        <v>15043.345499999999</v>
      </c>
      <c r="K69" s="153">
        <f t="shared" si="18"/>
        <v>0</v>
      </c>
      <c r="L69" s="153">
        <f t="shared" si="18"/>
        <v>15043.345499999999</v>
      </c>
      <c r="M69" s="135"/>
    </row>
    <row r="70" spans="1:13" ht="18" x14ac:dyDescent="0.25">
      <c r="A70" s="156" t="s">
        <v>60</v>
      </c>
      <c r="B70" s="157"/>
      <c r="C70" s="157"/>
      <c r="D70" s="157"/>
      <c r="E70" s="158"/>
      <c r="F70" s="157"/>
      <c r="G70" s="157"/>
      <c r="H70" s="157"/>
      <c r="I70" s="157"/>
      <c r="J70" s="157"/>
      <c r="K70" s="157"/>
      <c r="L70" s="157"/>
    </row>
    <row r="71" spans="1:13" ht="18" x14ac:dyDescent="0.25">
      <c r="A71" s="83" t="s">
        <v>29</v>
      </c>
      <c r="B71" s="83"/>
      <c r="C71" s="83"/>
      <c r="D71" s="157"/>
      <c r="E71" s="158"/>
      <c r="F71" s="157"/>
      <c r="G71" s="157"/>
      <c r="H71" s="157"/>
      <c r="I71" s="157"/>
      <c r="J71" s="157"/>
      <c r="K71" s="158"/>
      <c r="L71" s="157"/>
    </row>
    <row r="72" spans="1:13" ht="18" x14ac:dyDescent="0.25">
      <c r="A72" s="17" t="s">
        <v>30</v>
      </c>
      <c r="B72" s="17"/>
      <c r="C72" s="17"/>
      <c r="D72" s="157"/>
      <c r="E72" s="157"/>
      <c r="F72" s="157"/>
      <c r="G72" s="157"/>
      <c r="H72" s="157"/>
      <c r="I72" s="157"/>
      <c r="J72" s="157"/>
      <c r="K72" s="159"/>
      <c r="L72" s="157"/>
    </row>
  </sheetData>
  <mergeCells count="15">
    <mergeCell ref="A46:L46"/>
    <mergeCell ref="A71:C71"/>
    <mergeCell ref="A72:C72"/>
    <mergeCell ref="E7:F7"/>
    <mergeCell ref="E8:F8"/>
    <mergeCell ref="E9:F9"/>
    <mergeCell ref="E10:F10"/>
    <mergeCell ref="A43:C43"/>
    <mergeCell ref="A44:C44"/>
    <mergeCell ref="A1:N1"/>
    <mergeCell ref="A2:K2"/>
    <mergeCell ref="A3:N3"/>
    <mergeCell ref="A4:N4"/>
    <mergeCell ref="A5:M5"/>
    <mergeCell ref="E6:F6"/>
  </mergeCells>
  <pageMargins left="0.19685039370078741" right="0.19685039370078741" top="0.98425196850393704" bottom="0.98425196850393704" header="0.51181102362204722" footer="0.51181102362204722"/>
  <pageSetup paperSize="9" scale="47" fitToHeight="0" orientation="landscape" verticalDpi="300" r:id="rId1"/>
  <headerFooter alignWithMargins="0"/>
  <rowBreaks count="1" manualBreakCount="1">
    <brk id="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2021-06-27T03:49:46Z</dcterms:created>
  <dcterms:modified xsi:type="dcterms:W3CDTF">2021-06-27T03:50:21Z</dcterms:modified>
</cp:coreProperties>
</file>